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Катя\ДОМОУПРАВЛЕНИЕ\ОДН\Для сайта расчеты корректировок\"/>
    </mc:Choice>
  </mc:AlternateContent>
  <bookViews>
    <workbookView xWindow="-105" yWindow="-105" windowWidth="23250" windowHeight="12570" tabRatio="876"/>
  </bookViews>
  <sheets>
    <sheet name="Кал.ш. 14Б" sheetId="1" r:id="rId1"/>
    <sheet name="Кал.ш. 14В" sheetId="3" r:id="rId2"/>
    <sheet name="Кал.ш. 16" sheetId="4" r:id="rId3"/>
    <sheet name="Кал.ш. 16 Г" sheetId="6" r:id="rId4"/>
    <sheet name="Кал.ш. 18 В" sheetId="7" r:id="rId5"/>
    <sheet name="Кал.ш. 18 Г" sheetId="8" r:id="rId6"/>
    <sheet name="Кал.ш. 33 А" sheetId="10" r:id="rId7"/>
    <sheet name="Кал.ш. 33 Б" sheetId="11" r:id="rId8"/>
    <sheet name="Кал.ш. 35" sheetId="12" r:id="rId9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2" l="1"/>
  <c r="S8" i="12" s="1"/>
  <c r="Q8" i="3" l="1"/>
  <c r="Q8" i="6"/>
  <c r="O11" i="8" l="1"/>
  <c r="Q9" i="10"/>
  <c r="Q8" i="10"/>
  <c r="S8" i="10" s="1"/>
  <c r="Q10" i="7"/>
  <c r="Q9" i="7"/>
  <c r="Q8" i="7"/>
  <c r="O14" i="4"/>
  <c r="O11" i="3"/>
  <c r="P12" i="1"/>
  <c r="O12" i="1"/>
  <c r="O11" i="1"/>
  <c r="O11" i="6"/>
  <c r="S8" i="6"/>
  <c r="T8" i="6"/>
  <c r="P11" i="1"/>
  <c r="P10" i="1"/>
  <c r="P9" i="1"/>
  <c r="P8" i="1"/>
  <c r="P14" i="4"/>
  <c r="P12" i="4"/>
  <c r="P10" i="4"/>
  <c r="P8" i="4"/>
  <c r="T8" i="1"/>
  <c r="S8" i="1"/>
  <c r="T8" i="10" l="1"/>
  <c r="Q12" i="7"/>
  <c r="P16" i="4"/>
  <c r="I8" i="1"/>
  <c r="L9" i="7" l="1"/>
  <c r="L8" i="7"/>
  <c r="N8" i="7" s="1"/>
  <c r="L11" i="7"/>
  <c r="M8" i="7" l="1"/>
  <c r="I11" i="12"/>
  <c r="I10" i="12"/>
  <c r="I9" i="12"/>
  <c r="I8" i="12"/>
  <c r="I11" i="11"/>
  <c r="I10" i="11"/>
  <c r="I9" i="11"/>
  <c r="I8" i="11"/>
  <c r="I11" i="10"/>
  <c r="I10" i="10"/>
  <c r="I9" i="10"/>
  <c r="I8" i="10"/>
  <c r="I11" i="8"/>
  <c r="I10" i="8"/>
  <c r="I9" i="8"/>
  <c r="I8" i="8"/>
  <c r="I11" i="7"/>
  <c r="I10" i="7"/>
  <c r="I9" i="7"/>
  <c r="I8" i="7"/>
  <c r="S8" i="7" s="1"/>
  <c r="I11" i="6"/>
  <c r="I10" i="6"/>
  <c r="I9" i="6"/>
  <c r="I8" i="6"/>
  <c r="I10" i="4"/>
  <c r="I12" i="4"/>
  <c r="I14" i="4"/>
  <c r="I8" i="4"/>
  <c r="Q10" i="1"/>
  <c r="Q11" i="1"/>
  <c r="Q9" i="1"/>
  <c r="T8" i="7" l="1"/>
  <c r="U8" i="7"/>
  <c r="S9" i="7"/>
  <c r="S9" i="1"/>
  <c r="T9" i="1"/>
  <c r="S11" i="1"/>
  <c r="T11" i="1"/>
  <c r="T10" i="1"/>
  <c r="S10" i="1"/>
  <c r="P9" i="12"/>
  <c r="P8" i="12"/>
  <c r="P12" i="12" s="1"/>
  <c r="P9" i="11"/>
  <c r="P8" i="11"/>
  <c r="P12" i="11" s="1"/>
  <c r="P9" i="10"/>
  <c r="P10" i="8"/>
  <c r="P11" i="8"/>
  <c r="P9" i="6"/>
  <c r="P10" i="6"/>
  <c r="P11" i="6"/>
  <c r="O8" i="6"/>
  <c r="O8" i="3"/>
  <c r="P9" i="3"/>
  <c r="I11" i="3"/>
  <c r="I10" i="3"/>
  <c r="I9" i="3"/>
  <c r="I8" i="3"/>
  <c r="I9" i="1"/>
  <c r="I10" i="1"/>
  <c r="I11" i="1"/>
  <c r="O10" i="1"/>
  <c r="O9" i="1"/>
  <c r="O8" i="1"/>
  <c r="P10" i="7" l="1"/>
  <c r="R10" i="7"/>
  <c r="U9" i="7"/>
  <c r="T9" i="7"/>
  <c r="P9" i="7"/>
  <c r="P8" i="7"/>
  <c r="P12" i="7" s="1"/>
  <c r="Q10" i="3"/>
  <c r="P10" i="3"/>
  <c r="Q9" i="8"/>
  <c r="S9" i="8" s="1"/>
  <c r="P9" i="8"/>
  <c r="T8" i="3"/>
  <c r="P8" i="3"/>
  <c r="P12" i="3" s="1"/>
  <c r="Q8" i="8"/>
  <c r="T8" i="8" s="1"/>
  <c r="P8" i="8"/>
  <c r="P12" i="8" s="1"/>
  <c r="O8" i="10"/>
  <c r="P8" i="10"/>
  <c r="P12" i="10" s="1"/>
  <c r="Q11" i="3"/>
  <c r="S11" i="3" s="1"/>
  <c r="P11" i="3"/>
  <c r="P8" i="6"/>
  <c r="P12" i="6" s="1"/>
  <c r="O9" i="8"/>
  <c r="O10" i="3"/>
  <c r="O12" i="3" s="1"/>
  <c r="Q11" i="6"/>
  <c r="O10" i="8"/>
  <c r="Q10" i="8"/>
  <c r="O9" i="12"/>
  <c r="Q9" i="12"/>
  <c r="Q11" i="8"/>
  <c r="O8" i="8"/>
  <c r="O9" i="10"/>
  <c r="O8" i="11"/>
  <c r="O12" i="11" s="1"/>
  <c r="Q8" i="11"/>
  <c r="O8" i="12"/>
  <c r="T10" i="3"/>
  <c r="S10" i="3"/>
  <c r="O9" i="11"/>
  <c r="Q9" i="11"/>
  <c r="O9" i="3"/>
  <c r="Q9" i="3"/>
  <c r="O10" i="6"/>
  <c r="O12" i="6" s="1"/>
  <c r="Q10" i="6"/>
  <c r="S8" i="3"/>
  <c r="O9" i="6"/>
  <c r="Q9" i="6"/>
  <c r="S9" i="6" s="1"/>
  <c r="S12" i="1"/>
  <c r="T12" i="1"/>
  <c r="O12" i="4"/>
  <c r="Q12" i="4"/>
  <c r="O10" i="4"/>
  <c r="Q10" i="4"/>
  <c r="Q14" i="4"/>
  <c r="O8" i="4"/>
  <c r="Q8" i="4"/>
  <c r="O12" i="12" l="1"/>
  <c r="O12" i="10"/>
  <c r="O12" i="8"/>
  <c r="S10" i="4"/>
  <c r="T10" i="4"/>
  <c r="O16" i="4"/>
  <c r="S12" i="4"/>
  <c r="T12" i="4"/>
  <c r="S14" i="4"/>
  <c r="T14" i="4"/>
  <c r="S8" i="4"/>
  <c r="T8" i="4"/>
  <c r="U10" i="7"/>
  <c r="U12" i="7" s="1"/>
  <c r="T10" i="7"/>
  <c r="T12" i="7" s="1"/>
  <c r="T11" i="3"/>
  <c r="S8" i="8"/>
  <c r="T9" i="8"/>
  <c r="T9" i="6"/>
  <c r="S10" i="6"/>
  <c r="T10" i="6"/>
  <c r="T9" i="11"/>
  <c r="S9" i="11"/>
  <c r="T8" i="12"/>
  <c r="T9" i="10"/>
  <c r="T12" i="10" s="1"/>
  <c r="S9" i="10"/>
  <c r="S12" i="10" s="1"/>
  <c r="T10" i="8"/>
  <c r="S10" i="8"/>
  <c r="S8" i="11"/>
  <c r="T8" i="11"/>
  <c r="T12" i="11" s="1"/>
  <c r="T9" i="3"/>
  <c r="T12" i="3" s="1"/>
  <c r="S9" i="3"/>
  <c r="S12" i="3" s="1"/>
  <c r="T11" i="8"/>
  <c r="S11" i="8"/>
  <c r="S9" i="12"/>
  <c r="T9" i="12"/>
  <c r="T11" i="6"/>
  <c r="S11" i="6"/>
  <c r="T14" i="1"/>
  <c r="T14" i="10" l="1"/>
  <c r="S12" i="8"/>
  <c r="T16" i="4"/>
  <c r="S16" i="4"/>
  <c r="U14" i="7"/>
  <c r="T12" i="6"/>
  <c r="S12" i="6"/>
  <c r="T12" i="12"/>
  <c r="T14" i="3"/>
  <c r="S12" i="11"/>
  <c r="T14" i="11" s="1"/>
  <c r="T12" i="8"/>
  <c r="T14" i="8" s="1"/>
  <c r="S12" i="12"/>
  <c r="T14" i="12" l="1"/>
  <c r="T18" i="4"/>
  <c r="T14" i="6"/>
</calcChain>
</file>

<file path=xl/sharedStrings.xml><?xml version="1.0" encoding="utf-8"?>
<sst xmlns="http://schemas.openxmlformats.org/spreadsheetml/2006/main" count="343" uniqueCount="54">
  <si>
    <t>Вид коммунального ресурса учитываемого  ОДПУ</t>
  </si>
  <si>
    <t>номер и дата счета РСО за отчетный период</t>
  </si>
  <si>
    <t>Площадь жилых и не жилых помещений расположенных в МКД (кв/м)</t>
  </si>
  <si>
    <t xml:space="preserve">Отчетный месяц </t>
  </si>
  <si>
    <t>Разница между объемом потребления по ОДПУ и нормативом выставленного жителям МКД за отчетный период переходящего на следующий отчетный месяц</t>
  </si>
  <si>
    <t>Калининское шоссе, д. 14Б</t>
  </si>
  <si>
    <r>
      <t xml:space="preserve">Данные по ОДПУ за отчетный период </t>
    </r>
    <r>
      <rPr>
        <b/>
        <sz val="11"/>
        <color theme="1"/>
        <rFont val="Calibri"/>
        <family val="2"/>
        <charset val="204"/>
        <scheme val="minor"/>
      </rPr>
      <t>согласно журнала</t>
    </r>
    <r>
      <rPr>
        <sz val="11"/>
        <color theme="1"/>
        <rFont val="Calibri"/>
        <family val="2"/>
        <scheme val="minor"/>
      </rPr>
      <t xml:space="preserve"> УК  и переданные в адрес РСО для учета </t>
    </r>
    <r>
      <rPr>
        <sz val="11"/>
        <color rgb="FFFF0000"/>
        <rFont val="Calibri"/>
        <family val="2"/>
        <charset val="204"/>
        <scheme val="minor"/>
      </rPr>
      <t>(Общий объем потребления по ОДПУ)</t>
    </r>
  </si>
  <si>
    <r>
      <t>Объем потребленного ресурса за отчетный период</t>
    </r>
    <r>
      <rPr>
        <sz val="11"/>
        <color rgb="FFFF0000"/>
        <rFont val="Calibri"/>
        <family val="2"/>
        <charset val="204"/>
        <scheme val="minor"/>
      </rPr>
      <t xml:space="preserve"> жилыми помещениями</t>
    </r>
    <r>
      <rPr>
        <sz val="11"/>
        <color theme="1"/>
        <rFont val="Calibri"/>
        <family val="2"/>
        <scheme val="minor"/>
      </rPr>
      <t xml:space="preserve"> (на основании данных РСО)</t>
    </r>
  </si>
  <si>
    <r>
      <t xml:space="preserve">Объем потребленного ресурса за отчетный период </t>
    </r>
    <r>
      <rPr>
        <sz val="11"/>
        <color rgb="FFFF0000"/>
        <rFont val="Calibri"/>
        <family val="2"/>
        <charset val="204"/>
        <scheme val="minor"/>
      </rPr>
      <t>не жилыми помещениями</t>
    </r>
    <r>
      <rPr>
        <sz val="11"/>
        <color theme="1"/>
        <rFont val="Calibri"/>
        <family val="2"/>
        <scheme val="minor"/>
      </rPr>
      <t xml:space="preserve"> (На основании данных РСО)</t>
    </r>
  </si>
  <si>
    <t>Объем ОДН КР на СОИ за минусом индивидуального потребления (расчетные на основании журнала и данных РСО ) 
ст.  6 - (7+8)</t>
  </si>
  <si>
    <t>Площадь ОИ для рачета ОДН</t>
  </si>
  <si>
    <t>Данные о Коллективном приборе учета установленном в МКД
 (серийный номер)</t>
  </si>
  <si>
    <t>Калининское шоссе, д. 14В</t>
  </si>
  <si>
    <t>Тариф с 01.07.2022</t>
  </si>
  <si>
    <t>Калининское шоссе, д. 16</t>
  </si>
  <si>
    <t>Калининское шоссе, д. 16 Г</t>
  </si>
  <si>
    <t>Калининское шоссе, д. 18 В</t>
  </si>
  <si>
    <t>Калининское шоссе, д. 18 Г</t>
  </si>
  <si>
    <t>Калининское шоссе, д. 33 А</t>
  </si>
  <si>
    <t>Калининское шоссе, д. 33 Б</t>
  </si>
  <si>
    <t>Калининское шоссе, д. 35</t>
  </si>
  <si>
    <t>ХВС</t>
  </si>
  <si>
    <t xml:space="preserve"> ОДН КР ХВ на СОИ выставленного РСО в бухгалтерских документах  в адрес УК </t>
  </si>
  <si>
    <t>Объем ОДН КР ХВ на СОИ выставленного РСО в адрес УК</t>
  </si>
  <si>
    <t>Объем ОДН КР ХВ на СОИ  приходящегося на 1 кв.м. площади (куб.м.)</t>
  </si>
  <si>
    <t>Размер ОДН КР ХВ на СОИ  приходящегося на 1 кв.м. площади
 (руб/1 кв.м.)</t>
  </si>
  <si>
    <t>Размер  ОДН КР ХВ на СОИ  выставленного в адрес жителей МКД по нормативу потребления (руб)</t>
  </si>
  <si>
    <t>14573245</t>
  </si>
  <si>
    <t>14572043</t>
  </si>
  <si>
    <t>130809070</t>
  </si>
  <si>
    <t>130809508</t>
  </si>
  <si>
    <t>14572095</t>
  </si>
  <si>
    <t>Приказ РЭК Тверской области № 450-нп от 16.12.2021</t>
  </si>
  <si>
    <t>ОСВ</t>
  </si>
  <si>
    <t>Приказ РЭК Тверской области № 283-нп от 25.11.2022</t>
  </si>
  <si>
    <t>Тариф с 01.12.2022</t>
  </si>
  <si>
    <t>№5997 от 31.10.22</t>
  </si>
  <si>
    <t>№ 7291 от 31.12.22</t>
  </si>
  <si>
    <t>по нормативу выставлено  больше чем по ОДПУ</t>
  </si>
  <si>
    <r>
      <rPr>
        <sz val="11"/>
        <color theme="1"/>
        <rFont val="Calibri"/>
        <family val="2"/>
        <scheme val="minor"/>
      </rPr>
      <t>по нормативу выставлено в адрес жителей меньше чем по ОДПУ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свернорматив</t>
    </r>
  </si>
  <si>
    <t>Размер корректировки по ОДН КР ОСВ на СОИ  (руб.) (ст.16*тариф)</t>
  </si>
  <si>
    <t>Перерасчет в пользу Потребителей</t>
  </si>
  <si>
    <t>Перерасчет в пользу УК</t>
  </si>
  <si>
    <t>Размер  ОДН КР ОСВ на СОИ  выставленного в адрес жителей МКД по нормативу потребления (руб)</t>
  </si>
  <si>
    <t>Объем ОДН КР ХВ/ОСВ на СОИ  выставленного в адрес жителей МКД по нормативу потребления 
(куб.м.)</t>
  </si>
  <si>
    <t>отрицательные показания на начало периода</t>
  </si>
  <si>
    <t>ИТОГО:</t>
  </si>
  <si>
    <t>не выставлен РСО (по результатам сверки)</t>
  </si>
  <si>
    <t>Размер ОДН КР ОСВ  на СОИ  приходящегося на 1 кв.м. площади
 (руб/1 кв.м.)</t>
  </si>
  <si>
    <t>Расчет по ОДПУ с 12.2022</t>
  </si>
  <si>
    <t>Расчет по ОДПУ с 11.2022</t>
  </si>
  <si>
    <t>Размер корректировки по ОДН КР ХВ на СОИ  (руб.) (ст.17 или ст. 18*тариф)</t>
  </si>
  <si>
    <t>Размер корректировки по ОДН КР ОСВ на СОИ  (руб.)                                              (ст.17 или ст. 18*тариф)</t>
  </si>
  <si>
    <t>Размер корректировки по ОДН КР ХВ на СОИ  (руб.)                                 (ст.17 или ст. 18*тариф)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</si>
</sst>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#,##0.000"/>
    <numFmt numFmtId="165" formatCode="0.000"/>
    <numFmt numFmtId="166" formatCode="0.0000"/>
    <numFmt numFmtId="167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8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/>
    <xf numFmtId="4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2" fontId="0" fillId="0" borderId="1" xfId="0" applyNumberFormat="1" applyBorder="1"/>
    <xf numFmtId="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165" fontId="0" fillId="0" borderId="2" xfId="0" applyNumberFormat="1" applyBorder="1" applyAlignment="1">
      <alignment horizontal="center"/>
    </xf>
    <xf numFmtId="165" fontId="0" fillId="0" borderId="1" xfId="0" applyNumberFormat="1" applyBorder="1"/>
    <xf numFmtId="165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10" fontId="0" fillId="0" borderId="0" xfId="0" applyNumberFormat="1"/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/>
    <xf numFmtId="2" fontId="9" fillId="0" borderId="1" xfId="0" applyNumberFormat="1" applyFont="1" applyFill="1" applyBorder="1"/>
    <xf numFmtId="0" fontId="0" fillId="0" borderId="1" xfId="0" applyBorder="1" applyAlignment="1">
      <alignment horizontal="right"/>
    </xf>
    <xf numFmtId="165" fontId="0" fillId="0" borderId="2" xfId="0" applyNumberFormat="1" applyBorder="1" applyAlignment="1">
      <alignment horizontal="right"/>
    </xf>
    <xf numFmtId="2" fontId="0" fillId="0" borderId="2" xfId="0" applyNumberFormat="1" applyBorder="1"/>
    <xf numFmtId="0" fontId="0" fillId="0" borderId="2" xfId="0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10" fillId="0" borderId="0" xfId="0" applyFont="1" applyAlignment="1">
      <alignment horizontal="right"/>
    </xf>
    <xf numFmtId="4" fontId="10" fillId="0" borderId="0" xfId="0" applyNumberFormat="1" applyFont="1"/>
    <xf numFmtId="164" fontId="10" fillId="0" borderId="0" xfId="0" applyNumberFormat="1" applyFont="1" applyFill="1"/>
    <xf numFmtId="0" fontId="10" fillId="0" borderId="0" xfId="0" applyFont="1"/>
    <xf numFmtId="167" fontId="10" fillId="0" borderId="0" xfId="0" applyNumberFormat="1" applyFont="1" applyFill="1"/>
    <xf numFmtId="0" fontId="10" fillId="0" borderId="0" xfId="0" applyFont="1" applyAlignment="1"/>
    <xf numFmtId="167" fontId="10" fillId="0" borderId="0" xfId="0" applyNumberFormat="1" applyFont="1"/>
    <xf numFmtId="166" fontId="10" fillId="0" borderId="0" xfId="0" applyNumberFormat="1" applyFont="1" applyFill="1"/>
    <xf numFmtId="0" fontId="10" fillId="0" borderId="0" xfId="0" applyFont="1" applyFill="1"/>
    <xf numFmtId="164" fontId="0" fillId="0" borderId="2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5" fontId="0" fillId="0" borderId="0" xfId="0" applyNumberFormat="1"/>
    <xf numFmtId="165" fontId="10" fillId="0" borderId="0" xfId="0" applyNumberFormat="1" applyFont="1" applyFill="1"/>
    <xf numFmtId="2" fontId="10" fillId="0" borderId="0" xfId="0" applyNumberFormat="1" applyFont="1" applyFill="1"/>
    <xf numFmtId="165" fontId="10" fillId="0" borderId="0" xfId="2" applyNumberFormat="1" applyFont="1" applyFill="1"/>
    <xf numFmtId="164" fontId="0" fillId="0" borderId="2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0" borderId="6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4" xfId="0" applyFont="1" applyFill="1" applyBorder="1" applyAlignment="1">
      <alignment horizontal="right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7" fontId="0" fillId="0" borderId="2" xfId="0" applyNumberFormat="1" applyBorder="1" applyAlignment="1">
      <alignment horizontal="right"/>
    </xf>
    <xf numFmtId="167" fontId="0" fillId="0" borderId="3" xfId="0" applyNumberFormat="1" applyBorder="1" applyAlignment="1">
      <alignment horizontal="right"/>
    </xf>
    <xf numFmtId="3" fontId="0" fillId="0" borderId="10" xfId="0" applyNumberFormat="1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0" fillId="0" borderId="12" xfId="0" applyNumberFormat="1" applyBorder="1" applyAlignment="1">
      <alignment horizontal="center" wrapText="1"/>
    </xf>
    <xf numFmtId="3" fontId="0" fillId="0" borderId="5" xfId="0" applyNumberFormat="1" applyBorder="1" applyAlignment="1">
      <alignment horizontal="center" wrapText="1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167" fontId="0" fillId="0" borderId="9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0" fontId="9" fillId="0" borderId="7" xfId="0" applyFont="1" applyFill="1" applyBorder="1" applyAlignment="1">
      <alignment horizontal="right"/>
    </xf>
    <xf numFmtId="0" fontId="9" fillId="0" borderId="8" xfId="0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tabSelected="1" zoomScale="70" zoomScaleNormal="70" workbookViewId="0">
      <selection activeCell="N13" sqref="N13"/>
    </sheetView>
  </sheetViews>
  <sheetFormatPr defaultRowHeight="15" x14ac:dyDescent="0.25"/>
  <cols>
    <col min="1" max="1" width="12" style="2" customWidth="1"/>
    <col min="2" max="2" width="16.7109375" customWidth="1"/>
    <col min="3" max="3" width="11.85546875" customWidth="1"/>
    <col min="4" max="4" width="19.85546875" customWidth="1"/>
    <col min="5" max="5" width="15.28515625" customWidth="1"/>
    <col min="6" max="6" width="24" customWidth="1"/>
    <col min="7" max="7" width="18.28515625" customWidth="1"/>
    <col min="8" max="8" width="19.140625" customWidth="1"/>
    <col min="9" max="9" width="19.28515625" customWidth="1"/>
    <col min="10" max="10" width="16.140625" customWidth="1"/>
    <col min="11" max="11" width="14.28515625" customWidth="1"/>
    <col min="12" max="12" width="16.42578125" customWidth="1"/>
    <col min="13" max="13" width="17" customWidth="1"/>
    <col min="14" max="14" width="18.28515625" customWidth="1"/>
    <col min="15" max="15" width="17" customWidth="1"/>
    <col min="16" max="16" width="20.7109375" customWidth="1"/>
    <col min="17" max="17" width="21.7109375" customWidth="1"/>
    <col min="18" max="18" width="14.140625" customWidth="1"/>
    <col min="19" max="19" width="17" customWidth="1"/>
    <col min="20" max="20" width="17.140625" customWidth="1"/>
    <col min="21" max="21" width="4.7109375" customWidth="1"/>
    <col min="22" max="22" width="4" customWidth="1"/>
    <col min="23" max="23" width="3.85546875" customWidth="1"/>
    <col min="24" max="24" width="4.7109375" customWidth="1"/>
    <col min="25" max="25" width="4" customWidth="1"/>
    <col min="26" max="26" width="4.7109375" customWidth="1"/>
    <col min="27" max="27" width="4.5703125" customWidth="1"/>
    <col min="28" max="28" width="4.28515625" customWidth="1"/>
    <col min="29" max="29" width="4.7109375" customWidth="1"/>
    <col min="30" max="30" width="4" customWidth="1"/>
    <col min="31" max="31" width="4.28515625" customWidth="1"/>
    <col min="32" max="32" width="3.85546875" customWidth="1"/>
    <col min="33" max="34" width="4.7109375" customWidth="1"/>
    <col min="35" max="35" width="4.42578125" customWidth="1"/>
    <col min="36" max="37" width="4.85546875" customWidth="1"/>
    <col min="38" max="39" width="4.5703125" customWidth="1"/>
    <col min="40" max="40" width="4.42578125" customWidth="1"/>
    <col min="41" max="41" width="5.28515625" customWidth="1"/>
    <col min="42" max="46" width="4.28515625" customWidth="1"/>
    <col min="47" max="47" width="4.42578125" customWidth="1"/>
  </cols>
  <sheetData>
    <row r="1" spans="1:20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20" x14ac:dyDescent="0.25">
      <c r="A2" s="40"/>
      <c r="B2" s="40"/>
      <c r="C2" s="40"/>
      <c r="D2" s="40"/>
      <c r="E2" s="40"/>
      <c r="F2" s="40"/>
      <c r="G2" s="40"/>
      <c r="H2" s="41"/>
      <c r="I2" s="41"/>
      <c r="J2" s="41"/>
      <c r="K2" s="41"/>
      <c r="L2" s="41"/>
      <c r="M2" s="41"/>
      <c r="N2" s="41"/>
      <c r="O2" s="42" t="s">
        <v>21</v>
      </c>
      <c r="P2" s="42" t="s">
        <v>33</v>
      </c>
      <c r="Q2" s="40"/>
      <c r="R2" s="40"/>
      <c r="S2" s="40"/>
    </row>
    <row r="3" spans="1:20" ht="16.5" customHeight="1" x14ac:dyDescent="0.25">
      <c r="A3" s="78" t="s">
        <v>5</v>
      </c>
      <c r="B3" s="78"/>
      <c r="C3" s="78"/>
      <c r="D3" s="78"/>
      <c r="H3" s="76" t="s">
        <v>32</v>
      </c>
      <c r="I3" s="76"/>
      <c r="J3" s="76"/>
      <c r="K3" s="76"/>
      <c r="L3" s="76"/>
      <c r="M3" s="76"/>
      <c r="N3" s="43" t="s">
        <v>13</v>
      </c>
      <c r="O3" s="44">
        <v>17.64</v>
      </c>
      <c r="P3" s="43">
        <v>26.93</v>
      </c>
    </row>
    <row r="4" spans="1:20" ht="16.5" customHeight="1" x14ac:dyDescent="0.25">
      <c r="H4" s="76" t="s">
        <v>34</v>
      </c>
      <c r="I4" s="76"/>
      <c r="J4" s="76"/>
      <c r="K4" s="76"/>
      <c r="L4" s="76"/>
      <c r="M4" s="76"/>
      <c r="N4" s="43" t="s">
        <v>35</v>
      </c>
      <c r="O4" s="43">
        <v>21.16</v>
      </c>
      <c r="P4" s="43">
        <v>29.02</v>
      </c>
    </row>
    <row r="5" spans="1:20" ht="83.25" customHeight="1" x14ac:dyDescent="0.25">
      <c r="A5" s="74" t="s">
        <v>3</v>
      </c>
      <c r="B5" s="74" t="s">
        <v>2</v>
      </c>
      <c r="C5" s="79" t="s">
        <v>10</v>
      </c>
      <c r="D5" s="74" t="s">
        <v>11</v>
      </c>
      <c r="E5" s="74" t="s">
        <v>0</v>
      </c>
      <c r="F5" s="74" t="s">
        <v>6</v>
      </c>
      <c r="G5" s="74" t="s">
        <v>7</v>
      </c>
      <c r="H5" s="74" t="s">
        <v>8</v>
      </c>
      <c r="I5" s="74" t="s">
        <v>9</v>
      </c>
      <c r="J5" s="74" t="s">
        <v>22</v>
      </c>
      <c r="K5" s="74"/>
      <c r="L5" s="74" t="s">
        <v>24</v>
      </c>
      <c r="M5" s="74" t="s">
        <v>25</v>
      </c>
      <c r="N5" s="79" t="s">
        <v>44</v>
      </c>
      <c r="O5" s="74" t="s">
        <v>26</v>
      </c>
      <c r="P5" s="74" t="s">
        <v>43</v>
      </c>
      <c r="Q5" s="74" t="s">
        <v>4</v>
      </c>
      <c r="R5" s="74"/>
      <c r="S5" s="74" t="s">
        <v>53</v>
      </c>
      <c r="T5" s="74" t="s">
        <v>52</v>
      </c>
    </row>
    <row r="6" spans="1:20" ht="92.25" customHeight="1" x14ac:dyDescent="0.25">
      <c r="A6" s="74"/>
      <c r="B6" s="74"/>
      <c r="C6" s="75"/>
      <c r="D6" s="74"/>
      <c r="E6" s="74"/>
      <c r="F6" s="74"/>
      <c r="G6" s="74"/>
      <c r="H6" s="74"/>
      <c r="I6" s="74"/>
      <c r="J6" s="3" t="s">
        <v>1</v>
      </c>
      <c r="K6" s="3" t="s">
        <v>23</v>
      </c>
      <c r="L6" s="74"/>
      <c r="M6" s="74"/>
      <c r="N6" s="75"/>
      <c r="O6" s="74"/>
      <c r="P6" s="75"/>
      <c r="Q6" s="49" t="s">
        <v>38</v>
      </c>
      <c r="R6" s="49" t="s">
        <v>39</v>
      </c>
      <c r="S6" s="74"/>
      <c r="T6" s="74"/>
    </row>
    <row r="7" spans="1:20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</row>
    <row r="8" spans="1:20" ht="30.75" customHeight="1" x14ac:dyDescent="0.25">
      <c r="A8" s="6">
        <v>44805</v>
      </c>
      <c r="B8" s="18">
        <v>2773.9</v>
      </c>
      <c r="C8" s="18">
        <v>298.39999999999998</v>
      </c>
      <c r="D8" s="27" t="s">
        <v>27</v>
      </c>
      <c r="E8" s="18" t="s">
        <v>21</v>
      </c>
      <c r="F8" s="22">
        <v>566</v>
      </c>
      <c r="G8" s="22">
        <v>521.91300000000001</v>
      </c>
      <c r="H8" s="22">
        <v>0</v>
      </c>
      <c r="I8" s="22">
        <f>F8-(G8+H8)</f>
        <v>44.086999999999989</v>
      </c>
      <c r="J8" s="72" t="s">
        <v>45</v>
      </c>
      <c r="K8" s="73"/>
      <c r="L8" s="29"/>
      <c r="M8" s="20"/>
      <c r="N8" s="22">
        <v>9.5489999999999995</v>
      </c>
      <c r="O8" s="19">
        <f>N8*O3</f>
        <v>168.44435999999999</v>
      </c>
      <c r="P8" s="51">
        <f>N8*P3</f>
        <v>257.15456999999998</v>
      </c>
      <c r="Q8" s="38">
        <v>9.5489999999999995</v>
      </c>
      <c r="R8" s="32"/>
      <c r="S8" s="53">
        <f>-(Q8*O3)</f>
        <v>-168.44435999999999</v>
      </c>
      <c r="T8" s="53">
        <f>-(Q8*P3)</f>
        <v>-257.15456999999998</v>
      </c>
    </row>
    <row r="9" spans="1:20" x14ac:dyDescent="0.25">
      <c r="A9" s="6">
        <v>44835</v>
      </c>
      <c r="B9" s="18">
        <v>2774.9</v>
      </c>
      <c r="C9" s="18">
        <v>298.39999999999998</v>
      </c>
      <c r="D9" s="27" t="s">
        <v>27</v>
      </c>
      <c r="E9" s="18" t="s">
        <v>21</v>
      </c>
      <c r="F9" s="22">
        <v>503</v>
      </c>
      <c r="G9" s="22">
        <v>565.52099999999996</v>
      </c>
      <c r="H9" s="22">
        <v>0</v>
      </c>
      <c r="I9" s="22">
        <f t="shared" ref="I9:I11" si="0">F9-(G9+H9)</f>
        <v>-62.520999999999958</v>
      </c>
      <c r="J9" s="18"/>
      <c r="K9" s="18">
        <v>0</v>
      </c>
      <c r="L9" s="18"/>
      <c r="M9" s="18"/>
      <c r="N9" s="22">
        <v>9.5489999999999995</v>
      </c>
      <c r="O9" s="19">
        <f>N9*O3</f>
        <v>168.44435999999999</v>
      </c>
      <c r="P9" s="51">
        <f>N9*P3</f>
        <v>257.15456999999998</v>
      </c>
      <c r="Q9" s="32">
        <f>N9</f>
        <v>9.5489999999999995</v>
      </c>
      <c r="R9" s="18"/>
      <c r="S9" s="53">
        <f>-(Q9*O3)</f>
        <v>-168.44435999999999</v>
      </c>
      <c r="T9" s="53">
        <f>-(Q9*P3)</f>
        <v>-257.15456999999998</v>
      </c>
    </row>
    <row r="10" spans="1:20" x14ac:dyDescent="0.25">
      <c r="A10" s="6">
        <v>44866</v>
      </c>
      <c r="B10" s="7">
        <v>2775.9</v>
      </c>
      <c r="C10" s="7">
        <v>298.39999999999998</v>
      </c>
      <c r="D10" s="27" t="s">
        <v>27</v>
      </c>
      <c r="E10" s="7" t="s">
        <v>21</v>
      </c>
      <c r="F10" s="23">
        <v>527</v>
      </c>
      <c r="G10" s="23">
        <v>575.779</v>
      </c>
      <c r="H10" s="23">
        <v>0</v>
      </c>
      <c r="I10" s="22">
        <f t="shared" si="0"/>
        <v>-48.778999999999996</v>
      </c>
      <c r="J10" s="7"/>
      <c r="K10" s="7">
        <v>0</v>
      </c>
      <c r="L10" s="7"/>
      <c r="M10" s="7"/>
      <c r="N10" s="23">
        <v>9.5489999999999995</v>
      </c>
      <c r="O10" s="19">
        <f>N10*O3</f>
        <v>168.44435999999999</v>
      </c>
      <c r="P10" s="51">
        <f>N10*P3</f>
        <v>257.15456999999998</v>
      </c>
      <c r="Q10" s="32">
        <f t="shared" ref="Q10:Q11" si="1">N10</f>
        <v>9.5489999999999995</v>
      </c>
      <c r="R10" s="7"/>
      <c r="S10" s="53">
        <f>-(Q10*O3)</f>
        <v>-168.44435999999999</v>
      </c>
      <c r="T10" s="53">
        <f>-(Q10*P3)</f>
        <v>-257.15456999999998</v>
      </c>
    </row>
    <row r="11" spans="1:20" x14ac:dyDescent="0.25">
      <c r="A11" s="6">
        <v>44896</v>
      </c>
      <c r="B11" s="7">
        <v>2774.9</v>
      </c>
      <c r="C11" s="7">
        <v>298.39999999999998</v>
      </c>
      <c r="D11" s="27" t="s">
        <v>27</v>
      </c>
      <c r="E11" s="7" t="s">
        <v>21</v>
      </c>
      <c r="F11" s="23">
        <v>473</v>
      </c>
      <c r="G11" s="23">
        <v>549.94299999999998</v>
      </c>
      <c r="H11" s="23">
        <v>0</v>
      </c>
      <c r="I11" s="23">
        <f t="shared" si="0"/>
        <v>-76.942999999999984</v>
      </c>
      <c r="J11" s="7"/>
      <c r="K11" s="7">
        <v>0</v>
      </c>
      <c r="L11" s="7"/>
      <c r="M11" s="7"/>
      <c r="N11" s="23">
        <v>9.5489999999999995</v>
      </c>
      <c r="O11" s="13">
        <f>N11*O4</f>
        <v>202.05683999999999</v>
      </c>
      <c r="P11" s="13">
        <f>N11*P4</f>
        <v>277.11197999999996</v>
      </c>
      <c r="Q11" s="23">
        <f t="shared" si="1"/>
        <v>9.5489999999999995</v>
      </c>
      <c r="R11" s="7"/>
      <c r="S11" s="53">
        <f>-(Q11*O4)</f>
        <v>-202.05683999999999</v>
      </c>
      <c r="T11" s="53">
        <f>-(Q11*P4)</f>
        <v>-277.11197999999996</v>
      </c>
    </row>
    <row r="12" spans="1:20" x14ac:dyDescent="0.25">
      <c r="B12" s="1"/>
      <c r="C12" s="1"/>
      <c r="N12" s="55" t="s">
        <v>46</v>
      </c>
      <c r="O12" s="56">
        <f>SUM(O8:O11)</f>
        <v>707.38991999999996</v>
      </c>
      <c r="P12" s="56">
        <f>SUM(P8:P11)</f>
        <v>1048.5756899999999</v>
      </c>
      <c r="Q12" s="57"/>
      <c r="R12" s="58"/>
      <c r="S12" s="59">
        <f>SUM(S8:S11)</f>
        <v>-707.38991999999996</v>
      </c>
      <c r="T12" s="59">
        <f>SUM(T8:T11)</f>
        <v>-1048.5756899999999</v>
      </c>
    </row>
    <row r="13" spans="1:20" x14ac:dyDescent="0.25">
      <c r="B13" s="1"/>
      <c r="C13" s="1"/>
      <c r="R13" s="60" t="s">
        <v>41</v>
      </c>
      <c r="T13" s="58"/>
    </row>
    <row r="14" spans="1:20" x14ac:dyDescent="0.25">
      <c r="B14" s="1"/>
      <c r="C14" s="1"/>
      <c r="S14" s="58"/>
      <c r="T14" s="61">
        <f>T12+S12</f>
        <v>-1755.9656099999997</v>
      </c>
    </row>
    <row r="15" spans="1:20" x14ac:dyDescent="0.25">
      <c r="B15" s="1"/>
      <c r="C15" s="1"/>
    </row>
    <row r="16" spans="1:20" x14ac:dyDescent="0.25">
      <c r="B16" s="1"/>
      <c r="C16" s="1"/>
    </row>
    <row r="17" spans="2:3" x14ac:dyDescent="0.25">
      <c r="B17" s="1"/>
      <c r="C17" s="1"/>
    </row>
    <row r="18" spans="2:3" x14ac:dyDescent="0.25">
      <c r="B18" s="1"/>
      <c r="C18" s="1"/>
    </row>
    <row r="19" spans="2:3" x14ac:dyDescent="0.25">
      <c r="B19" s="1"/>
      <c r="C19" s="1"/>
    </row>
    <row r="20" spans="2:3" x14ac:dyDescent="0.25">
      <c r="B20" s="1"/>
      <c r="C20" s="1"/>
    </row>
    <row r="21" spans="2:3" x14ac:dyDescent="0.25">
      <c r="B21" s="1"/>
      <c r="C21" s="1"/>
    </row>
    <row r="22" spans="2:3" x14ac:dyDescent="0.25">
      <c r="B22" s="1"/>
      <c r="C22" s="1"/>
    </row>
    <row r="23" spans="2:3" x14ac:dyDescent="0.25">
      <c r="B23" s="1"/>
      <c r="C23" s="1"/>
    </row>
    <row r="24" spans="2:3" x14ac:dyDescent="0.25">
      <c r="B24" s="1"/>
      <c r="C24" s="1"/>
    </row>
    <row r="25" spans="2:3" x14ac:dyDescent="0.25">
      <c r="B25" s="1"/>
      <c r="C25" s="1"/>
    </row>
  </sheetData>
  <sheetProtection algorithmName="SHA-512" hashValue="tb70VRj2nzdjymbugObWhQqCERZztuuMPCRiLkW321+GHDI+Zdj/uUaGE04ocHpiPEJ3nX7JAAP9lsgUtRcSWA==" saltValue="QiWjTvUkGGksWDqI2awuBQ==" spinCount="100000" sheet="1" objects="1" scenarios="1" selectLockedCells="1" selectUnlockedCells="1"/>
  <mergeCells count="23">
    <mergeCell ref="A1:Q1"/>
    <mergeCell ref="G5:G6"/>
    <mergeCell ref="A3:D3"/>
    <mergeCell ref="A5:A6"/>
    <mergeCell ref="D5:D6"/>
    <mergeCell ref="E5:E6"/>
    <mergeCell ref="F5:F6"/>
    <mergeCell ref="C5:C6"/>
    <mergeCell ref="Q5:R5"/>
    <mergeCell ref="N5:N6"/>
    <mergeCell ref="I5:I6"/>
    <mergeCell ref="B5:B6"/>
    <mergeCell ref="L5:L6"/>
    <mergeCell ref="T5:T6"/>
    <mergeCell ref="P5:P6"/>
    <mergeCell ref="H5:H6"/>
    <mergeCell ref="H3:M3"/>
    <mergeCell ref="H4:M4"/>
    <mergeCell ref="J8:K8"/>
    <mergeCell ref="M5:M6"/>
    <mergeCell ref="O5:O6"/>
    <mergeCell ref="J5:K5"/>
    <mergeCell ref="S5:S6"/>
  </mergeCells>
  <phoneticPr fontId="4" type="noConversion"/>
  <pageMargins left="0.25" right="0.25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zoomScale="70" zoomScaleNormal="70" workbookViewId="0">
      <selection activeCell="N13" sqref="N13"/>
    </sheetView>
  </sheetViews>
  <sheetFormatPr defaultRowHeight="15" x14ac:dyDescent="0.25"/>
  <cols>
    <col min="1" max="1" width="9.5703125" style="2" customWidth="1"/>
    <col min="2" max="2" width="17" customWidth="1"/>
    <col min="3" max="3" width="14" customWidth="1"/>
    <col min="4" max="4" width="18.5703125" style="12" customWidth="1"/>
    <col min="5" max="5" width="13.28515625" customWidth="1"/>
    <col min="6" max="6" width="21.7109375" customWidth="1"/>
    <col min="7" max="7" width="18.28515625" customWidth="1"/>
    <col min="8" max="8" width="19.140625" customWidth="1"/>
    <col min="9" max="9" width="19.28515625" customWidth="1"/>
    <col min="10" max="10" width="16.140625" customWidth="1"/>
    <col min="11" max="11" width="14.28515625" customWidth="1"/>
    <col min="12" max="12" width="16.42578125" customWidth="1"/>
    <col min="13" max="13" width="17.5703125" customWidth="1"/>
    <col min="14" max="14" width="19.7109375" customWidth="1"/>
    <col min="15" max="15" width="17" customWidth="1"/>
    <col min="16" max="16" width="20.7109375" customWidth="1"/>
    <col min="17" max="17" width="21.7109375" customWidth="1"/>
    <col min="18" max="19" width="14.140625" customWidth="1"/>
    <col min="20" max="20" width="16.42578125" customWidth="1"/>
    <col min="21" max="21" width="4.7109375" customWidth="1"/>
    <col min="22" max="22" width="4" customWidth="1"/>
    <col min="23" max="23" width="3.85546875" customWidth="1"/>
    <col min="24" max="24" width="4.7109375" customWidth="1"/>
    <col min="25" max="25" width="4" customWidth="1"/>
    <col min="26" max="26" width="4.7109375" customWidth="1"/>
    <col min="27" max="27" width="4.5703125" customWidth="1"/>
    <col min="28" max="28" width="4.28515625" customWidth="1"/>
    <col min="29" max="29" width="4.7109375" customWidth="1"/>
    <col min="30" max="30" width="4" customWidth="1"/>
    <col min="31" max="31" width="4.28515625" customWidth="1"/>
    <col min="32" max="32" width="3.85546875" customWidth="1"/>
    <col min="33" max="34" width="4.7109375" customWidth="1"/>
    <col min="35" max="35" width="4.42578125" customWidth="1"/>
    <col min="36" max="37" width="4.85546875" customWidth="1"/>
    <col min="38" max="39" width="4.5703125" customWidth="1"/>
    <col min="40" max="40" width="4.42578125" customWidth="1"/>
    <col min="41" max="41" width="5.28515625" customWidth="1"/>
    <col min="42" max="46" width="4.28515625" customWidth="1"/>
    <col min="47" max="47" width="4.42578125" customWidth="1"/>
  </cols>
  <sheetData>
    <row r="1" spans="1:20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20" x14ac:dyDescent="0.25">
      <c r="A2" s="40"/>
      <c r="B2" s="40"/>
      <c r="C2" s="40"/>
      <c r="D2" s="40"/>
      <c r="E2" s="40"/>
      <c r="F2" s="40"/>
      <c r="G2" s="40"/>
      <c r="H2" s="41"/>
      <c r="I2" s="41"/>
      <c r="J2" s="41"/>
      <c r="K2" s="41"/>
      <c r="L2" s="41"/>
      <c r="M2" s="41"/>
      <c r="N2" s="41"/>
      <c r="O2" s="42" t="s">
        <v>21</v>
      </c>
      <c r="P2" s="42" t="s">
        <v>33</v>
      </c>
      <c r="Q2" s="40"/>
    </row>
    <row r="3" spans="1:20" ht="18.75" x14ac:dyDescent="0.25">
      <c r="A3" s="78" t="s">
        <v>12</v>
      </c>
      <c r="B3" s="78"/>
      <c r="C3" s="78"/>
      <c r="D3" s="78"/>
      <c r="H3" s="80" t="s">
        <v>32</v>
      </c>
      <c r="I3" s="80"/>
      <c r="J3" s="80"/>
      <c r="K3" s="80"/>
      <c r="L3" s="80"/>
      <c r="M3" s="81"/>
      <c r="N3" s="43" t="s">
        <v>13</v>
      </c>
      <c r="O3" s="44">
        <v>17.64</v>
      </c>
      <c r="P3" s="43">
        <v>26.93</v>
      </c>
    </row>
    <row r="4" spans="1:20" x14ac:dyDescent="0.25">
      <c r="H4" s="82" t="s">
        <v>34</v>
      </c>
      <c r="I4" s="82"/>
      <c r="J4" s="82"/>
      <c r="K4" s="82"/>
      <c r="L4" s="82"/>
      <c r="M4" s="83"/>
      <c r="N4" s="43" t="s">
        <v>35</v>
      </c>
      <c r="O4" s="43">
        <v>21.16</v>
      </c>
      <c r="P4" s="43">
        <v>29.02</v>
      </c>
    </row>
    <row r="5" spans="1:20" ht="83.25" customHeight="1" x14ac:dyDescent="0.25">
      <c r="A5" s="74" t="s">
        <v>3</v>
      </c>
      <c r="B5" s="74" t="s">
        <v>2</v>
      </c>
      <c r="C5" s="79" t="s">
        <v>10</v>
      </c>
      <c r="D5" s="74" t="s">
        <v>11</v>
      </c>
      <c r="E5" s="74" t="s">
        <v>0</v>
      </c>
      <c r="F5" s="74" t="s">
        <v>6</v>
      </c>
      <c r="G5" s="74" t="s">
        <v>7</v>
      </c>
      <c r="H5" s="74" t="s">
        <v>8</v>
      </c>
      <c r="I5" s="74" t="s">
        <v>9</v>
      </c>
      <c r="J5" s="74" t="s">
        <v>22</v>
      </c>
      <c r="K5" s="74"/>
      <c r="L5" s="74" t="s">
        <v>24</v>
      </c>
      <c r="M5" s="74" t="s">
        <v>25</v>
      </c>
      <c r="N5" s="79" t="s">
        <v>44</v>
      </c>
      <c r="O5" s="74" t="s">
        <v>26</v>
      </c>
      <c r="P5" s="74" t="s">
        <v>43</v>
      </c>
      <c r="Q5" s="74" t="s">
        <v>4</v>
      </c>
      <c r="R5" s="74"/>
      <c r="S5" s="74" t="s">
        <v>53</v>
      </c>
      <c r="T5" s="74" t="s">
        <v>52</v>
      </c>
    </row>
    <row r="6" spans="1:20" ht="92.25" customHeight="1" x14ac:dyDescent="0.25">
      <c r="A6" s="74"/>
      <c r="B6" s="74"/>
      <c r="C6" s="75"/>
      <c r="D6" s="74"/>
      <c r="E6" s="74"/>
      <c r="F6" s="74"/>
      <c r="G6" s="74"/>
      <c r="H6" s="74"/>
      <c r="I6" s="74"/>
      <c r="J6" s="17" t="s">
        <v>1</v>
      </c>
      <c r="K6" s="17" t="s">
        <v>23</v>
      </c>
      <c r="L6" s="74"/>
      <c r="M6" s="74"/>
      <c r="N6" s="75"/>
      <c r="O6" s="74"/>
      <c r="P6" s="74"/>
      <c r="Q6" s="49" t="s">
        <v>38</v>
      </c>
      <c r="R6" s="49" t="s">
        <v>39</v>
      </c>
      <c r="S6" s="74"/>
      <c r="T6" s="74"/>
    </row>
    <row r="7" spans="1:20" x14ac:dyDescent="0.25">
      <c r="A7" s="5">
        <v>1</v>
      </c>
      <c r="B7" s="5">
        <v>2</v>
      </c>
      <c r="C7" s="5">
        <v>3</v>
      </c>
      <c r="D7" s="11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</row>
    <row r="8" spans="1:20" x14ac:dyDescent="0.25">
      <c r="A8" s="6">
        <v>44805</v>
      </c>
      <c r="B8" s="18">
        <v>2784.8</v>
      </c>
      <c r="C8" s="7">
        <v>301.60000000000002</v>
      </c>
      <c r="D8" s="27" t="s">
        <v>28</v>
      </c>
      <c r="E8" s="18" t="s">
        <v>21</v>
      </c>
      <c r="F8" s="22">
        <v>403</v>
      </c>
      <c r="G8" s="22">
        <v>477.62599999999998</v>
      </c>
      <c r="H8" s="22"/>
      <c r="I8" s="22">
        <f t="shared" ref="I8:I11" si="0">F8-(G8+H8)</f>
        <v>-74.625999999999976</v>
      </c>
      <c r="J8" s="18"/>
      <c r="K8" s="39">
        <v>0</v>
      </c>
      <c r="L8" s="20"/>
      <c r="M8" s="20"/>
      <c r="N8" s="22">
        <v>9.6509999999999998</v>
      </c>
      <c r="O8" s="33">
        <f>N8*O3</f>
        <v>170.24364</v>
      </c>
      <c r="P8" s="51">
        <f>N8*P3</f>
        <v>259.90143</v>
      </c>
      <c r="Q8" s="70">
        <f>N8</f>
        <v>9.6509999999999998</v>
      </c>
      <c r="R8" s="18"/>
      <c r="S8" s="53">
        <f>-(Q8*O3)</f>
        <v>-170.24364</v>
      </c>
      <c r="T8" s="53">
        <f>-(Q8*P3)</f>
        <v>-259.90143</v>
      </c>
    </row>
    <row r="9" spans="1:20" x14ac:dyDescent="0.25">
      <c r="A9" s="6">
        <v>44835</v>
      </c>
      <c r="B9" s="18">
        <v>2784.8</v>
      </c>
      <c r="C9" s="7">
        <v>301.60000000000002</v>
      </c>
      <c r="D9" s="27" t="s">
        <v>28</v>
      </c>
      <c r="E9" s="18" t="s">
        <v>21</v>
      </c>
      <c r="F9" s="22">
        <v>362</v>
      </c>
      <c r="G9" s="22">
        <v>638</v>
      </c>
      <c r="H9" s="22"/>
      <c r="I9" s="22">
        <f t="shared" si="0"/>
        <v>-276</v>
      </c>
      <c r="J9" s="18"/>
      <c r="K9" s="39">
        <v>0</v>
      </c>
      <c r="L9" s="18"/>
      <c r="M9" s="18"/>
      <c r="N9" s="70">
        <v>9.6509999999999998</v>
      </c>
      <c r="O9" s="33">
        <f>N9*O3</f>
        <v>170.24364</v>
      </c>
      <c r="P9" s="51">
        <f>N9*P3</f>
        <v>259.90143</v>
      </c>
      <c r="Q9" s="70">
        <f t="shared" ref="Q9:Q11" si="1">N9</f>
        <v>9.6509999999999998</v>
      </c>
      <c r="R9" s="18"/>
      <c r="S9" s="53">
        <f>-(Q9*O3)</f>
        <v>-170.24364</v>
      </c>
      <c r="T9" s="53">
        <f>-(Q9*P3)</f>
        <v>-259.90143</v>
      </c>
    </row>
    <row r="10" spans="1:20" x14ac:dyDescent="0.25">
      <c r="A10" s="6">
        <v>44866</v>
      </c>
      <c r="B10" s="18">
        <v>2784.8</v>
      </c>
      <c r="C10" s="7">
        <v>301.60000000000002</v>
      </c>
      <c r="D10" s="27" t="s">
        <v>28</v>
      </c>
      <c r="E10" s="7" t="s">
        <v>21</v>
      </c>
      <c r="F10" s="23">
        <v>404</v>
      </c>
      <c r="G10" s="23">
        <v>411.14299999999997</v>
      </c>
      <c r="H10" s="23"/>
      <c r="I10" s="22">
        <f t="shared" si="0"/>
        <v>-7.1429999999999723</v>
      </c>
      <c r="J10" s="7"/>
      <c r="K10" s="7">
        <v>0</v>
      </c>
      <c r="L10" s="7"/>
      <c r="M10" s="7"/>
      <c r="N10" s="70">
        <v>9.6509999999999998</v>
      </c>
      <c r="O10" s="33">
        <f>N10*O3</f>
        <v>170.24364</v>
      </c>
      <c r="P10" s="51">
        <f>N10*P3</f>
        <v>259.90143</v>
      </c>
      <c r="Q10" s="70">
        <f t="shared" si="1"/>
        <v>9.6509999999999998</v>
      </c>
      <c r="R10" s="7"/>
      <c r="S10" s="53">
        <f>-(Q10*O3)</f>
        <v>-170.24364</v>
      </c>
      <c r="T10" s="53">
        <f>-(Q10*P3)</f>
        <v>-259.90143</v>
      </c>
    </row>
    <row r="11" spans="1:20" x14ac:dyDescent="0.25">
      <c r="A11" s="6">
        <v>44896</v>
      </c>
      <c r="B11" s="7">
        <v>2784.8</v>
      </c>
      <c r="C11" s="7">
        <v>301.60000000000002</v>
      </c>
      <c r="D11" s="27" t="s">
        <v>28</v>
      </c>
      <c r="E11" s="7" t="s">
        <v>21</v>
      </c>
      <c r="F11" s="23">
        <v>390</v>
      </c>
      <c r="G11" s="23">
        <v>461.38299999999998</v>
      </c>
      <c r="H11" s="23"/>
      <c r="I11" s="23">
        <f t="shared" si="0"/>
        <v>-71.382999999999981</v>
      </c>
      <c r="J11" s="7"/>
      <c r="K11" s="7">
        <v>0</v>
      </c>
      <c r="L11" s="7"/>
      <c r="M11" s="7"/>
      <c r="N11" s="70">
        <v>9.6509999999999998</v>
      </c>
      <c r="O11" s="13">
        <f>N11*O4</f>
        <v>204.21516</v>
      </c>
      <c r="P11" s="13">
        <f>N11*P4</f>
        <v>280.07202000000001</v>
      </c>
      <c r="Q11" s="23">
        <f t="shared" si="1"/>
        <v>9.6509999999999998</v>
      </c>
      <c r="R11" s="7"/>
      <c r="S11" s="53">
        <f>-(Q11*O4)</f>
        <v>-204.21516</v>
      </c>
      <c r="T11" s="53">
        <f>-(Q11*P4)</f>
        <v>-280.07202000000001</v>
      </c>
    </row>
    <row r="12" spans="1:20" x14ac:dyDescent="0.25">
      <c r="B12" s="1"/>
      <c r="C12" s="1"/>
      <c r="N12" s="55" t="s">
        <v>46</v>
      </c>
      <c r="O12" s="56">
        <f>SUM(O8:O11)</f>
        <v>714.94607999999994</v>
      </c>
      <c r="P12" s="62">
        <f>SUM(P8:P11)</f>
        <v>1059.77631</v>
      </c>
      <c r="Q12" s="63"/>
      <c r="R12" s="58"/>
      <c r="S12" s="61">
        <f>SUM(S8:S11)</f>
        <v>-714.94607999999994</v>
      </c>
      <c r="T12" s="61">
        <f>SUM(T8:T11)</f>
        <v>-1059.77631</v>
      </c>
    </row>
    <row r="13" spans="1:20" x14ac:dyDescent="0.25">
      <c r="B13" s="1"/>
      <c r="C13" s="1"/>
      <c r="N13" s="58"/>
      <c r="O13" s="58"/>
      <c r="P13" s="58"/>
      <c r="Q13" s="58"/>
      <c r="R13" s="60" t="s">
        <v>41</v>
      </c>
      <c r="T13" s="58"/>
    </row>
    <row r="14" spans="1:20" x14ac:dyDescent="0.25">
      <c r="B14" s="1"/>
      <c r="C14" s="1"/>
      <c r="N14" s="58"/>
      <c r="O14" s="58"/>
      <c r="P14" s="58"/>
      <c r="Q14" s="58"/>
      <c r="R14" s="58"/>
      <c r="S14" s="58"/>
      <c r="T14" s="61">
        <f>T12+S12</f>
        <v>-1774.7223899999999</v>
      </c>
    </row>
    <row r="15" spans="1:20" x14ac:dyDescent="0.25">
      <c r="B15" s="1"/>
      <c r="C15" s="1"/>
    </row>
    <row r="16" spans="1:20" x14ac:dyDescent="0.25">
      <c r="B16" s="1"/>
      <c r="C16" s="1"/>
    </row>
    <row r="17" spans="2:3" x14ac:dyDescent="0.25">
      <c r="B17" s="1"/>
      <c r="C17" s="1"/>
    </row>
    <row r="18" spans="2:3" x14ac:dyDescent="0.25">
      <c r="B18" s="1"/>
      <c r="C18" s="1"/>
    </row>
    <row r="19" spans="2:3" x14ac:dyDescent="0.25">
      <c r="B19" s="1"/>
      <c r="C19" s="1"/>
    </row>
    <row r="20" spans="2:3" x14ac:dyDescent="0.25">
      <c r="B20" s="1"/>
      <c r="C20" s="1"/>
    </row>
    <row r="21" spans="2:3" x14ac:dyDescent="0.25">
      <c r="B21" s="1"/>
      <c r="C21" s="1"/>
    </row>
    <row r="22" spans="2:3" x14ac:dyDescent="0.25">
      <c r="B22" s="1"/>
      <c r="C22" s="1"/>
    </row>
    <row r="23" spans="2:3" x14ac:dyDescent="0.25">
      <c r="B23" s="1"/>
      <c r="C23" s="1"/>
    </row>
    <row r="24" spans="2:3" x14ac:dyDescent="0.25">
      <c r="B24" s="1"/>
      <c r="C24" s="1"/>
    </row>
    <row r="25" spans="2:3" x14ac:dyDescent="0.25">
      <c r="B25" s="1"/>
      <c r="C25" s="1"/>
    </row>
  </sheetData>
  <sheetProtection algorithmName="SHA-512" hashValue="bgX6r7H6RzsmGjmYVDfXvI0LqF7lcYYrUO8AdKAjgD0EvkPLpDNe+QcA5f51O4VM6acKHb5aibQy4v0aO/2UtA==" saltValue="hz9BMRW+JC/VY22C+9kaRg==" spinCount="100000" sheet="1" objects="1" scenarios="1" selectLockedCells="1" selectUnlockedCells="1"/>
  <mergeCells count="22">
    <mergeCell ref="A3:D3"/>
    <mergeCell ref="H3:M3"/>
    <mergeCell ref="H4:M4"/>
    <mergeCell ref="A1:Q1"/>
    <mergeCell ref="N5:N6"/>
    <mergeCell ref="O5:O6"/>
    <mergeCell ref="Q5:R5"/>
    <mergeCell ref="G5:G6"/>
    <mergeCell ref="H5:H6"/>
    <mergeCell ref="I5:I6"/>
    <mergeCell ref="J5:K5"/>
    <mergeCell ref="L5:L6"/>
    <mergeCell ref="M5:M6"/>
    <mergeCell ref="A5:A6"/>
    <mergeCell ref="B5:B6"/>
    <mergeCell ref="T5:T6"/>
    <mergeCell ref="C5:C6"/>
    <mergeCell ref="D5:D6"/>
    <mergeCell ref="E5:E6"/>
    <mergeCell ref="F5:F6"/>
    <mergeCell ref="S5:S6"/>
    <mergeCell ref="P5:P6"/>
  </mergeCells>
  <pageMargins left="0.25" right="0.25" top="0.75" bottom="0.75" header="0.3" footer="0.3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zoomScale="70" zoomScaleNormal="70" workbookViewId="0">
      <selection activeCell="N12" sqref="N12:N13"/>
    </sheetView>
  </sheetViews>
  <sheetFormatPr defaultRowHeight="15" x14ac:dyDescent="0.25"/>
  <cols>
    <col min="1" max="1" width="13.85546875" style="2" customWidth="1"/>
    <col min="2" max="3" width="21" customWidth="1"/>
    <col min="4" max="4" width="21.7109375" customWidth="1"/>
    <col min="5" max="5" width="18" customWidth="1"/>
    <col min="6" max="6" width="24" customWidth="1"/>
    <col min="7" max="7" width="18.28515625" customWidth="1"/>
    <col min="8" max="8" width="19.140625" customWidth="1"/>
    <col min="9" max="9" width="19.28515625" customWidth="1"/>
    <col min="10" max="10" width="16.140625" customWidth="1"/>
    <col min="11" max="11" width="14.28515625" customWidth="1"/>
    <col min="12" max="12" width="16.42578125" customWidth="1"/>
    <col min="13" max="13" width="25.140625" bestFit="1" customWidth="1"/>
    <col min="14" max="14" width="19.7109375" customWidth="1"/>
    <col min="15" max="15" width="17" customWidth="1"/>
    <col min="16" max="16" width="20.7109375" customWidth="1"/>
    <col min="17" max="17" width="14" customWidth="1"/>
    <col min="18" max="18" width="16.85546875" customWidth="1"/>
    <col min="19" max="20" width="16.42578125" customWidth="1"/>
    <col min="21" max="21" width="4" customWidth="1"/>
    <col min="22" max="22" width="3.85546875" customWidth="1"/>
    <col min="23" max="23" width="4.7109375" customWidth="1"/>
    <col min="24" max="24" width="4" customWidth="1"/>
    <col min="25" max="25" width="4.7109375" customWidth="1"/>
    <col min="26" max="26" width="4.5703125" customWidth="1"/>
    <col min="27" max="27" width="4.28515625" customWidth="1"/>
    <col min="28" max="28" width="4.7109375" customWidth="1"/>
    <col min="29" max="29" width="4" customWidth="1"/>
    <col min="30" max="30" width="4.28515625" customWidth="1"/>
    <col min="31" max="31" width="3.85546875" customWidth="1"/>
    <col min="32" max="33" width="4.7109375" customWidth="1"/>
    <col min="34" max="34" width="4.42578125" customWidth="1"/>
    <col min="35" max="36" width="4.85546875" customWidth="1"/>
    <col min="37" max="38" width="4.5703125" customWidth="1"/>
    <col min="39" max="39" width="4.42578125" customWidth="1"/>
    <col min="40" max="40" width="5.28515625" customWidth="1"/>
    <col min="41" max="45" width="4.28515625" customWidth="1"/>
    <col min="46" max="46" width="4.42578125" customWidth="1"/>
  </cols>
  <sheetData>
    <row r="1" spans="1:20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20" x14ac:dyDescent="0.25">
      <c r="A2" s="40"/>
      <c r="B2" s="40"/>
      <c r="C2" s="40"/>
      <c r="D2" s="40"/>
      <c r="E2" s="40"/>
      <c r="F2" s="40"/>
      <c r="G2" s="40"/>
      <c r="H2" s="41"/>
      <c r="I2" s="41"/>
      <c r="J2" s="41"/>
      <c r="K2" s="41"/>
      <c r="L2" s="41"/>
      <c r="M2" s="41"/>
      <c r="N2" s="41"/>
      <c r="O2" s="42" t="s">
        <v>21</v>
      </c>
      <c r="P2" s="42" t="s">
        <v>33</v>
      </c>
    </row>
    <row r="3" spans="1:20" ht="18.75" x14ac:dyDescent="0.25">
      <c r="A3" s="78" t="s">
        <v>14</v>
      </c>
      <c r="B3" s="78"/>
      <c r="C3" s="78"/>
      <c r="D3" s="78"/>
      <c r="H3" s="80" t="s">
        <v>32</v>
      </c>
      <c r="I3" s="80"/>
      <c r="J3" s="80"/>
      <c r="K3" s="80"/>
      <c r="L3" s="80"/>
      <c r="M3" s="81"/>
      <c r="N3" s="43" t="s">
        <v>13</v>
      </c>
      <c r="O3" s="44">
        <v>17.64</v>
      </c>
      <c r="P3" s="43">
        <v>26.93</v>
      </c>
    </row>
    <row r="4" spans="1:20" x14ac:dyDescent="0.25">
      <c r="H4" s="82" t="s">
        <v>34</v>
      </c>
      <c r="I4" s="82"/>
      <c r="J4" s="82"/>
      <c r="K4" s="82"/>
      <c r="L4" s="82"/>
      <c r="M4" s="83"/>
      <c r="N4" s="43" t="s">
        <v>35</v>
      </c>
      <c r="O4" s="43">
        <v>21.16</v>
      </c>
      <c r="P4" s="43">
        <v>29.02</v>
      </c>
    </row>
    <row r="5" spans="1:20" ht="99" customHeight="1" x14ac:dyDescent="0.25">
      <c r="A5" s="74" t="s">
        <v>3</v>
      </c>
      <c r="B5" s="74" t="s">
        <v>2</v>
      </c>
      <c r="C5" s="79" t="s">
        <v>10</v>
      </c>
      <c r="D5" s="74" t="s">
        <v>11</v>
      </c>
      <c r="E5" s="74" t="s">
        <v>0</v>
      </c>
      <c r="F5" s="74" t="s">
        <v>6</v>
      </c>
      <c r="G5" s="74" t="s">
        <v>7</v>
      </c>
      <c r="H5" s="74" t="s">
        <v>8</v>
      </c>
      <c r="I5" s="74" t="s">
        <v>9</v>
      </c>
      <c r="J5" s="74" t="s">
        <v>22</v>
      </c>
      <c r="K5" s="74"/>
      <c r="L5" s="74" t="s">
        <v>24</v>
      </c>
      <c r="M5" s="74" t="s">
        <v>25</v>
      </c>
      <c r="N5" s="79" t="s">
        <v>44</v>
      </c>
      <c r="O5" s="74" t="s">
        <v>26</v>
      </c>
      <c r="P5" s="74" t="s">
        <v>43</v>
      </c>
      <c r="Q5" s="74" t="s">
        <v>4</v>
      </c>
      <c r="R5" s="74"/>
      <c r="S5" s="74" t="s">
        <v>53</v>
      </c>
      <c r="T5" s="74" t="s">
        <v>52</v>
      </c>
    </row>
    <row r="6" spans="1:20" ht="92.25" customHeight="1" x14ac:dyDescent="0.25">
      <c r="A6" s="74"/>
      <c r="B6" s="74"/>
      <c r="C6" s="75"/>
      <c r="D6" s="74"/>
      <c r="E6" s="74"/>
      <c r="F6" s="74"/>
      <c r="G6" s="74"/>
      <c r="H6" s="74"/>
      <c r="I6" s="74"/>
      <c r="J6" s="17" t="s">
        <v>1</v>
      </c>
      <c r="K6" s="17" t="s">
        <v>23</v>
      </c>
      <c r="L6" s="74"/>
      <c r="M6" s="74"/>
      <c r="N6" s="75"/>
      <c r="O6" s="74"/>
      <c r="P6" s="74"/>
      <c r="Q6" s="49" t="s">
        <v>38</v>
      </c>
      <c r="R6" s="49" t="s">
        <v>39</v>
      </c>
      <c r="S6" s="74"/>
      <c r="T6" s="74"/>
    </row>
    <row r="7" spans="1:20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</row>
    <row r="8" spans="1:20" x14ac:dyDescent="0.25">
      <c r="A8" s="6">
        <v>44805</v>
      </c>
      <c r="B8" s="88">
        <v>11231.77</v>
      </c>
      <c r="C8" s="88">
        <v>1264.5999999999999</v>
      </c>
      <c r="D8" s="26" t="s">
        <v>29</v>
      </c>
      <c r="E8" s="88" t="s">
        <v>21</v>
      </c>
      <c r="F8" s="84">
        <v>2059</v>
      </c>
      <c r="G8" s="84">
        <v>2047.117</v>
      </c>
      <c r="H8" s="84"/>
      <c r="I8" s="84">
        <f>F8-G8</f>
        <v>11.883000000000038</v>
      </c>
      <c r="J8" s="92" t="s">
        <v>45</v>
      </c>
      <c r="K8" s="93"/>
      <c r="L8" s="88"/>
      <c r="M8" s="88"/>
      <c r="N8" s="84">
        <v>40.673000000000002</v>
      </c>
      <c r="O8" s="86">
        <f>N8*O3</f>
        <v>717.47172</v>
      </c>
      <c r="P8" s="86">
        <f>N8*P3</f>
        <v>1095.3238900000001</v>
      </c>
      <c r="Q8" s="84">
        <f>N8</f>
        <v>40.673000000000002</v>
      </c>
      <c r="R8" s="88"/>
      <c r="S8" s="90">
        <f>-(Q8*O3)</f>
        <v>-717.47172</v>
      </c>
      <c r="T8" s="90">
        <f>-(Q8*P3)</f>
        <v>-1095.3238900000001</v>
      </c>
    </row>
    <row r="9" spans="1:20" x14ac:dyDescent="0.25">
      <c r="A9" s="6">
        <v>44805</v>
      </c>
      <c r="B9" s="89"/>
      <c r="C9" s="89"/>
      <c r="D9" s="26" t="s">
        <v>30</v>
      </c>
      <c r="E9" s="89"/>
      <c r="F9" s="85"/>
      <c r="G9" s="85"/>
      <c r="H9" s="85"/>
      <c r="I9" s="85"/>
      <c r="J9" s="94"/>
      <c r="K9" s="95"/>
      <c r="L9" s="89"/>
      <c r="M9" s="89"/>
      <c r="N9" s="85"/>
      <c r="O9" s="87"/>
      <c r="P9" s="87"/>
      <c r="Q9" s="85"/>
      <c r="R9" s="89"/>
      <c r="S9" s="91"/>
      <c r="T9" s="91"/>
    </row>
    <row r="10" spans="1:20" x14ac:dyDescent="0.25">
      <c r="A10" s="6">
        <v>44835</v>
      </c>
      <c r="B10" s="88">
        <v>11231.77</v>
      </c>
      <c r="C10" s="88">
        <v>1264.5999999999999</v>
      </c>
      <c r="D10" s="26" t="s">
        <v>29</v>
      </c>
      <c r="E10" s="88" t="s">
        <v>21</v>
      </c>
      <c r="F10" s="84">
        <v>1809</v>
      </c>
      <c r="G10" s="84">
        <v>2047.7619999999999</v>
      </c>
      <c r="H10" s="84"/>
      <c r="I10" s="84">
        <f t="shared" ref="I10" si="0">F10-G10</f>
        <v>-238.76199999999994</v>
      </c>
      <c r="J10" s="88"/>
      <c r="K10" s="88">
        <v>0</v>
      </c>
      <c r="L10" s="96"/>
      <c r="M10" s="96"/>
      <c r="N10" s="84">
        <v>40.673000000000002</v>
      </c>
      <c r="O10" s="86">
        <f>N10*O3</f>
        <v>717.47172</v>
      </c>
      <c r="P10" s="86">
        <f>N10*P3</f>
        <v>1095.3238900000001</v>
      </c>
      <c r="Q10" s="84">
        <f>N10</f>
        <v>40.673000000000002</v>
      </c>
      <c r="R10" s="88"/>
      <c r="S10" s="90">
        <f>-(Q10*O3)</f>
        <v>-717.47172</v>
      </c>
      <c r="T10" s="90">
        <f>-(Q10*P3)</f>
        <v>-1095.3238900000001</v>
      </c>
    </row>
    <row r="11" spans="1:20" x14ac:dyDescent="0.25">
      <c r="A11" s="6">
        <v>44835</v>
      </c>
      <c r="B11" s="89"/>
      <c r="C11" s="89"/>
      <c r="D11" s="26" t="s">
        <v>30</v>
      </c>
      <c r="E11" s="89"/>
      <c r="F11" s="85"/>
      <c r="G11" s="85"/>
      <c r="H11" s="85"/>
      <c r="I11" s="85"/>
      <c r="J11" s="89"/>
      <c r="K11" s="89"/>
      <c r="L11" s="97"/>
      <c r="M11" s="97"/>
      <c r="N11" s="85"/>
      <c r="O11" s="87"/>
      <c r="P11" s="87"/>
      <c r="Q11" s="85"/>
      <c r="R11" s="89"/>
      <c r="S11" s="91"/>
      <c r="T11" s="91"/>
    </row>
    <row r="12" spans="1:20" x14ac:dyDescent="0.25">
      <c r="A12" s="6">
        <v>44866</v>
      </c>
      <c r="B12" s="88">
        <v>11231.77</v>
      </c>
      <c r="C12" s="88">
        <v>1264.5999999999999</v>
      </c>
      <c r="D12" s="26" t="s">
        <v>29</v>
      </c>
      <c r="E12" s="88" t="s">
        <v>21</v>
      </c>
      <c r="F12" s="84">
        <v>1752</v>
      </c>
      <c r="G12" s="84">
        <v>1963.11</v>
      </c>
      <c r="H12" s="84"/>
      <c r="I12" s="84">
        <f t="shared" ref="I12" si="1">F12-G12</f>
        <v>-211.1099999999999</v>
      </c>
      <c r="J12" s="88"/>
      <c r="K12" s="88">
        <v>0</v>
      </c>
      <c r="L12" s="88"/>
      <c r="M12" s="88"/>
      <c r="N12" s="84">
        <v>40.673000000000002</v>
      </c>
      <c r="O12" s="86">
        <f>N12*O3</f>
        <v>717.47172</v>
      </c>
      <c r="P12" s="86">
        <f>N12*P3</f>
        <v>1095.3238900000001</v>
      </c>
      <c r="Q12" s="84">
        <f t="shared" ref="Q12" si="2">N12</f>
        <v>40.673000000000002</v>
      </c>
      <c r="R12" s="88"/>
      <c r="S12" s="90">
        <f>-(Q12*O3)</f>
        <v>-717.47172</v>
      </c>
      <c r="T12" s="90">
        <f>-(Q12*P3)</f>
        <v>-1095.3238900000001</v>
      </c>
    </row>
    <row r="13" spans="1:20" x14ac:dyDescent="0.25">
      <c r="A13" s="6">
        <v>44866</v>
      </c>
      <c r="B13" s="89"/>
      <c r="C13" s="89"/>
      <c r="D13" s="26" t="s">
        <v>30</v>
      </c>
      <c r="E13" s="89"/>
      <c r="F13" s="85"/>
      <c r="G13" s="85"/>
      <c r="H13" s="85"/>
      <c r="I13" s="85"/>
      <c r="J13" s="89"/>
      <c r="K13" s="89"/>
      <c r="L13" s="89"/>
      <c r="M13" s="89"/>
      <c r="N13" s="85"/>
      <c r="O13" s="87"/>
      <c r="P13" s="87"/>
      <c r="Q13" s="85"/>
      <c r="R13" s="89"/>
      <c r="S13" s="91"/>
      <c r="T13" s="91"/>
    </row>
    <row r="14" spans="1:20" x14ac:dyDescent="0.25">
      <c r="A14" s="6">
        <v>44896</v>
      </c>
      <c r="B14" s="88">
        <v>11231.77</v>
      </c>
      <c r="C14" s="88">
        <v>1264.5999999999999</v>
      </c>
      <c r="D14" s="26" t="s">
        <v>29</v>
      </c>
      <c r="E14" s="88" t="s">
        <v>21</v>
      </c>
      <c r="F14" s="84">
        <v>1678</v>
      </c>
      <c r="G14" s="84">
        <v>1960.932</v>
      </c>
      <c r="H14" s="84"/>
      <c r="I14" s="84">
        <f t="shared" ref="I14" si="3">F14-G14</f>
        <v>-282.93200000000002</v>
      </c>
      <c r="J14" s="88"/>
      <c r="K14" s="88">
        <v>0</v>
      </c>
      <c r="L14" s="88"/>
      <c r="M14" s="88"/>
      <c r="N14" s="84">
        <v>40.673000000000002</v>
      </c>
      <c r="O14" s="86">
        <f>N14*O4</f>
        <v>860.64068000000009</v>
      </c>
      <c r="P14" s="86">
        <f>N14*P4</f>
        <v>1180.3304600000001</v>
      </c>
      <c r="Q14" s="84">
        <f t="shared" ref="Q14" si="4">N14</f>
        <v>40.673000000000002</v>
      </c>
      <c r="R14" s="88"/>
      <c r="S14" s="90">
        <f>-(Q14*O4)</f>
        <v>-860.64068000000009</v>
      </c>
      <c r="T14" s="90">
        <f>-(Q14*P4)</f>
        <v>-1180.3304600000001</v>
      </c>
    </row>
    <row r="15" spans="1:20" x14ac:dyDescent="0.25">
      <c r="A15" s="6">
        <v>44896</v>
      </c>
      <c r="B15" s="89"/>
      <c r="C15" s="89"/>
      <c r="D15" s="26" t="s">
        <v>30</v>
      </c>
      <c r="E15" s="89"/>
      <c r="F15" s="85"/>
      <c r="G15" s="85"/>
      <c r="H15" s="85"/>
      <c r="I15" s="85"/>
      <c r="J15" s="89"/>
      <c r="K15" s="89"/>
      <c r="L15" s="89"/>
      <c r="M15" s="89"/>
      <c r="N15" s="85"/>
      <c r="O15" s="87"/>
      <c r="P15" s="87"/>
      <c r="Q15" s="85"/>
      <c r="R15" s="89"/>
      <c r="S15" s="91"/>
      <c r="T15" s="91"/>
    </row>
    <row r="16" spans="1:20" x14ac:dyDescent="0.25">
      <c r="B16" s="1"/>
      <c r="C16" s="1"/>
      <c r="N16" s="55" t="s">
        <v>46</v>
      </c>
      <c r="O16" s="56">
        <f>SUM(O8:O14)</f>
        <v>3013.05584</v>
      </c>
      <c r="P16" s="57">
        <f>SUM(P8:P14)</f>
        <v>4466.30213</v>
      </c>
      <c r="Q16" s="58"/>
      <c r="R16" s="58"/>
      <c r="S16" s="61">
        <f>SUM(S8:S15)</f>
        <v>-3013.05584</v>
      </c>
      <c r="T16" s="61">
        <f>SUM(T8:T15)</f>
        <v>-4466.30213</v>
      </c>
    </row>
    <row r="17" spans="2:20" x14ac:dyDescent="0.25">
      <c r="B17" s="1"/>
      <c r="C17" s="1"/>
      <c r="N17" s="58"/>
      <c r="O17" s="58"/>
      <c r="P17" s="58"/>
      <c r="Q17" s="58"/>
      <c r="R17" s="60" t="s">
        <v>41</v>
      </c>
      <c r="T17" s="60"/>
    </row>
    <row r="18" spans="2:20" x14ac:dyDescent="0.25">
      <c r="B18" s="1"/>
      <c r="C18" s="1"/>
      <c r="N18" s="58"/>
      <c r="O18" s="58"/>
      <c r="P18" s="58"/>
      <c r="Q18" s="58"/>
      <c r="R18" s="58"/>
      <c r="S18" s="58"/>
      <c r="T18" s="61">
        <f>T16+S16</f>
        <v>-7479.35797</v>
      </c>
    </row>
    <row r="19" spans="2:20" x14ac:dyDescent="0.25">
      <c r="B19" s="1"/>
      <c r="C19" s="1"/>
      <c r="N19" s="58"/>
      <c r="O19" s="58"/>
      <c r="P19" s="58"/>
      <c r="Q19" s="58"/>
      <c r="R19" s="58"/>
      <c r="S19" s="58"/>
      <c r="T19" s="58"/>
    </row>
    <row r="20" spans="2:20" x14ac:dyDescent="0.25">
      <c r="B20" s="1"/>
      <c r="C20" s="1"/>
    </row>
    <row r="21" spans="2:20" x14ac:dyDescent="0.25">
      <c r="B21" s="1"/>
      <c r="C21" s="1"/>
    </row>
    <row r="22" spans="2:20" x14ac:dyDescent="0.25">
      <c r="B22" s="1"/>
      <c r="C22" s="1"/>
    </row>
    <row r="23" spans="2:20" x14ac:dyDescent="0.25">
      <c r="B23" s="1"/>
      <c r="C23" s="1"/>
    </row>
    <row r="24" spans="2:20" x14ac:dyDescent="0.25">
      <c r="B24" s="1"/>
      <c r="C24" s="1"/>
    </row>
    <row r="25" spans="2:20" x14ac:dyDescent="0.25">
      <c r="B25" s="1"/>
      <c r="C25" s="1"/>
    </row>
    <row r="26" spans="2:20" x14ac:dyDescent="0.25">
      <c r="B26" s="1"/>
      <c r="C26" s="1"/>
    </row>
    <row r="27" spans="2:20" x14ac:dyDescent="0.25">
      <c r="B27" s="1"/>
      <c r="C27" s="1"/>
    </row>
    <row r="28" spans="2:20" x14ac:dyDescent="0.25">
      <c r="B28" s="1"/>
      <c r="C28" s="1"/>
    </row>
    <row r="29" spans="2:20" x14ac:dyDescent="0.25">
      <c r="B29" s="1"/>
      <c r="C29" s="1"/>
    </row>
  </sheetData>
  <sheetProtection algorithmName="SHA-512" hashValue="3uw1tGzud41013o9R2ESyoqhpIxkPwpRMFuIOlXK019TRrZuGgFu9Byu5hTrL6AE/4iD4051pQnBtJ4eU7OfOw==" saltValue="c65YKITbMjf05CQ6vT8m2g==" spinCount="100000" sheet="1" objects="1" scenarios="1" selectLockedCells="1" selectUnlockedCells="1"/>
  <mergeCells count="93">
    <mergeCell ref="P10:P11"/>
    <mergeCell ref="P12:P13"/>
    <mergeCell ref="P14:P15"/>
    <mergeCell ref="S8:S9"/>
    <mergeCell ref="S10:S11"/>
    <mergeCell ref="S12:S13"/>
    <mergeCell ref="S14:S15"/>
    <mergeCell ref="R8:R9"/>
    <mergeCell ref="T8:T9"/>
    <mergeCell ref="T10:T11"/>
    <mergeCell ref="T12:T13"/>
    <mergeCell ref="T14:T15"/>
    <mergeCell ref="A1:P1"/>
    <mergeCell ref="L14:L15"/>
    <mergeCell ref="M14:M15"/>
    <mergeCell ref="N14:N15"/>
    <mergeCell ref="O14:O15"/>
    <mergeCell ref="J8:K9"/>
    <mergeCell ref="O10:O11"/>
    <mergeCell ref="H10:H11"/>
    <mergeCell ref="N10:N11"/>
    <mergeCell ref="L10:L11"/>
    <mergeCell ref="M10:M11"/>
    <mergeCell ref="H8:H9"/>
    <mergeCell ref="B8:B9"/>
    <mergeCell ref="C8:C9"/>
    <mergeCell ref="E8:E9"/>
    <mergeCell ref="F8:F9"/>
    <mergeCell ref="R14:R15"/>
    <mergeCell ref="R12:R13"/>
    <mergeCell ref="B14:B15"/>
    <mergeCell ref="C14:C15"/>
    <mergeCell ref="E14:E15"/>
    <mergeCell ref="F14:F15"/>
    <mergeCell ref="G14:G15"/>
    <mergeCell ref="H14:H15"/>
    <mergeCell ref="J14:J15"/>
    <mergeCell ref="O12:O13"/>
    <mergeCell ref="Q10:Q11"/>
    <mergeCell ref="R10:R11"/>
    <mergeCell ref="H12:H13"/>
    <mergeCell ref="J12:J13"/>
    <mergeCell ref="J10:J11"/>
    <mergeCell ref="K10:K11"/>
    <mergeCell ref="B10:B11"/>
    <mergeCell ref="C10:C11"/>
    <mergeCell ref="E10:E11"/>
    <mergeCell ref="F10:F11"/>
    <mergeCell ref="G10:G11"/>
    <mergeCell ref="B12:B13"/>
    <mergeCell ref="C12:C13"/>
    <mergeCell ref="E12:E13"/>
    <mergeCell ref="F12:F13"/>
    <mergeCell ref="G12:G13"/>
    <mergeCell ref="O5:O6"/>
    <mergeCell ref="Q5:R5"/>
    <mergeCell ref="P5:P6"/>
    <mergeCell ref="P8:P9"/>
    <mergeCell ref="G8:G9"/>
    <mergeCell ref="J5:K5"/>
    <mergeCell ref="L5:L6"/>
    <mergeCell ref="L8:L9"/>
    <mergeCell ref="M8:M9"/>
    <mergeCell ref="N8:N9"/>
    <mergeCell ref="M5:M6"/>
    <mergeCell ref="N5:N6"/>
    <mergeCell ref="A3:D3"/>
    <mergeCell ref="A5:A6"/>
    <mergeCell ref="B5:B6"/>
    <mergeCell ref="C5:C6"/>
    <mergeCell ref="D5:D6"/>
    <mergeCell ref="F5:F6"/>
    <mergeCell ref="G5:G6"/>
    <mergeCell ref="H5:H6"/>
    <mergeCell ref="E5:E6"/>
    <mergeCell ref="H3:M3"/>
    <mergeCell ref="H4:M4"/>
    <mergeCell ref="S5:S6"/>
    <mergeCell ref="T5:T6"/>
    <mergeCell ref="I14:I15"/>
    <mergeCell ref="Q12:Q13"/>
    <mergeCell ref="Q14:Q15"/>
    <mergeCell ref="I12:I13"/>
    <mergeCell ref="I8:I9"/>
    <mergeCell ref="I10:I11"/>
    <mergeCell ref="O8:O9"/>
    <mergeCell ref="Q8:Q9"/>
    <mergeCell ref="K14:K15"/>
    <mergeCell ref="K12:K13"/>
    <mergeCell ref="L12:L13"/>
    <mergeCell ref="M12:M13"/>
    <mergeCell ref="N12:N13"/>
    <mergeCell ref="I5:I6"/>
  </mergeCells>
  <pageMargins left="0.25" right="0.25" top="0.75" bottom="0.75" header="0.3" footer="0.3"/>
  <pageSetup paperSize="9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zoomScale="70" zoomScaleNormal="70" workbookViewId="0">
      <selection activeCell="N13" sqref="N13"/>
    </sheetView>
  </sheetViews>
  <sheetFormatPr defaultRowHeight="15" x14ac:dyDescent="0.25"/>
  <cols>
    <col min="1" max="1" width="9.5703125" style="2" customWidth="1"/>
    <col min="2" max="2" width="17" customWidth="1"/>
    <col min="3" max="3" width="16.28515625" customWidth="1"/>
    <col min="4" max="4" width="19.28515625" style="12" customWidth="1"/>
    <col min="5" max="5" width="13.28515625" customWidth="1"/>
    <col min="6" max="6" width="21.7109375" customWidth="1"/>
    <col min="7" max="7" width="18.28515625" customWidth="1"/>
    <col min="8" max="8" width="19.140625" customWidth="1"/>
    <col min="9" max="9" width="19.28515625" customWidth="1"/>
    <col min="10" max="10" width="16.140625" customWidth="1"/>
    <col min="11" max="11" width="14.28515625" customWidth="1"/>
    <col min="12" max="12" width="16.42578125" customWidth="1"/>
    <col min="13" max="13" width="25.140625" bestFit="1" customWidth="1"/>
    <col min="14" max="14" width="18" customWidth="1"/>
    <col min="15" max="15" width="17" customWidth="1"/>
    <col min="16" max="16" width="20.7109375" customWidth="1"/>
    <col min="17" max="17" width="21.7109375" customWidth="1"/>
    <col min="18" max="19" width="14.140625" customWidth="1"/>
    <col min="20" max="20" width="16.42578125" customWidth="1"/>
    <col min="21" max="21" width="4.7109375" customWidth="1"/>
    <col min="22" max="22" width="4" customWidth="1"/>
    <col min="23" max="23" width="3.85546875" customWidth="1"/>
    <col min="24" max="24" width="4.7109375" customWidth="1"/>
    <col min="25" max="25" width="4" customWidth="1"/>
    <col min="26" max="26" width="4.7109375" customWidth="1"/>
    <col min="27" max="27" width="4.5703125" customWidth="1"/>
    <col min="28" max="28" width="4.28515625" customWidth="1"/>
    <col min="29" max="29" width="4.7109375" customWidth="1"/>
    <col min="30" max="30" width="4" customWidth="1"/>
    <col min="31" max="31" width="4.28515625" customWidth="1"/>
    <col min="32" max="32" width="3.85546875" customWidth="1"/>
    <col min="33" max="34" width="4.7109375" customWidth="1"/>
    <col min="35" max="35" width="4.42578125" customWidth="1"/>
    <col min="36" max="37" width="4.85546875" customWidth="1"/>
    <col min="38" max="39" width="4.5703125" customWidth="1"/>
    <col min="40" max="40" width="4.42578125" customWidth="1"/>
    <col min="41" max="41" width="5.28515625" customWidth="1"/>
    <col min="42" max="46" width="4.28515625" customWidth="1"/>
    <col min="47" max="47" width="4.42578125" customWidth="1"/>
  </cols>
  <sheetData>
    <row r="1" spans="1:22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22" x14ac:dyDescent="0.25">
      <c r="A2" s="40"/>
      <c r="B2" s="40"/>
      <c r="C2" s="40"/>
      <c r="D2" s="40"/>
      <c r="E2" s="40"/>
      <c r="F2" s="40"/>
      <c r="G2" s="40"/>
      <c r="H2" s="41"/>
      <c r="I2" s="41"/>
      <c r="J2" s="41"/>
      <c r="K2" s="41"/>
      <c r="L2" s="41"/>
      <c r="M2" s="41"/>
      <c r="N2" s="41"/>
      <c r="O2" s="42" t="s">
        <v>21</v>
      </c>
      <c r="P2" s="42" t="s">
        <v>33</v>
      </c>
      <c r="Q2" s="40"/>
    </row>
    <row r="3" spans="1:22" ht="18.75" x14ac:dyDescent="0.25">
      <c r="A3" s="78" t="s">
        <v>15</v>
      </c>
      <c r="B3" s="78"/>
      <c r="C3" s="78"/>
      <c r="D3" s="78"/>
      <c r="H3" s="80" t="s">
        <v>32</v>
      </c>
      <c r="I3" s="80"/>
      <c r="J3" s="80"/>
      <c r="K3" s="80"/>
      <c r="L3" s="80"/>
      <c r="M3" s="81"/>
      <c r="N3" s="43" t="s">
        <v>13</v>
      </c>
      <c r="O3" s="44">
        <v>17.64</v>
      </c>
      <c r="P3" s="43">
        <v>26.93</v>
      </c>
    </row>
    <row r="4" spans="1:22" x14ac:dyDescent="0.25">
      <c r="H4" s="82" t="s">
        <v>34</v>
      </c>
      <c r="I4" s="82"/>
      <c r="J4" s="82"/>
      <c r="K4" s="82"/>
      <c r="L4" s="82"/>
      <c r="M4" s="83"/>
      <c r="N4" s="43" t="s">
        <v>35</v>
      </c>
      <c r="O4" s="43">
        <v>21.16</v>
      </c>
      <c r="P4" s="43">
        <v>29.02</v>
      </c>
    </row>
    <row r="5" spans="1:22" ht="83.25" customHeight="1" x14ac:dyDescent="0.25">
      <c r="A5" s="74" t="s">
        <v>3</v>
      </c>
      <c r="B5" s="74" t="s">
        <v>2</v>
      </c>
      <c r="C5" s="79" t="s">
        <v>10</v>
      </c>
      <c r="D5" s="74" t="s">
        <v>11</v>
      </c>
      <c r="E5" s="74" t="s">
        <v>0</v>
      </c>
      <c r="F5" s="74" t="s">
        <v>6</v>
      </c>
      <c r="G5" s="74" t="s">
        <v>7</v>
      </c>
      <c r="H5" s="74" t="s">
        <v>8</v>
      </c>
      <c r="I5" s="74" t="s">
        <v>9</v>
      </c>
      <c r="J5" s="74" t="s">
        <v>22</v>
      </c>
      <c r="K5" s="74"/>
      <c r="L5" s="74" t="s">
        <v>24</v>
      </c>
      <c r="M5" s="74" t="s">
        <v>25</v>
      </c>
      <c r="N5" s="79" t="s">
        <v>44</v>
      </c>
      <c r="O5" s="74" t="s">
        <v>26</v>
      </c>
      <c r="P5" s="74" t="s">
        <v>43</v>
      </c>
      <c r="Q5" s="74" t="s">
        <v>4</v>
      </c>
      <c r="R5" s="74"/>
      <c r="S5" s="74" t="s">
        <v>53</v>
      </c>
      <c r="T5" s="74" t="s">
        <v>52</v>
      </c>
    </row>
    <row r="6" spans="1:22" ht="92.25" customHeight="1" x14ac:dyDescent="0.25">
      <c r="A6" s="74"/>
      <c r="B6" s="74"/>
      <c r="C6" s="75"/>
      <c r="D6" s="74"/>
      <c r="E6" s="74"/>
      <c r="F6" s="74"/>
      <c r="G6" s="74"/>
      <c r="H6" s="74"/>
      <c r="I6" s="74"/>
      <c r="J6" s="17" t="s">
        <v>1</v>
      </c>
      <c r="K6" s="17" t="s">
        <v>23</v>
      </c>
      <c r="L6" s="74"/>
      <c r="M6" s="74"/>
      <c r="N6" s="75"/>
      <c r="O6" s="74"/>
      <c r="P6" s="74"/>
      <c r="Q6" s="49" t="s">
        <v>38</v>
      </c>
      <c r="R6" s="49" t="s">
        <v>39</v>
      </c>
      <c r="S6" s="74"/>
      <c r="T6" s="74"/>
    </row>
    <row r="7" spans="1:22" x14ac:dyDescent="0.25">
      <c r="A7" s="5">
        <v>1</v>
      </c>
      <c r="B7" s="5">
        <v>2</v>
      </c>
      <c r="C7" s="5">
        <v>3</v>
      </c>
      <c r="D7" s="11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</row>
    <row r="8" spans="1:22" ht="30.75" customHeight="1" x14ac:dyDescent="0.25">
      <c r="A8" s="6">
        <v>44805</v>
      </c>
      <c r="B8" s="9">
        <v>3907.2</v>
      </c>
      <c r="C8" s="9">
        <v>280</v>
      </c>
      <c r="D8" s="26" t="s">
        <v>31</v>
      </c>
      <c r="E8" s="18" t="s">
        <v>21</v>
      </c>
      <c r="F8" s="32">
        <v>658</v>
      </c>
      <c r="G8" s="32">
        <v>471.87299999999999</v>
      </c>
      <c r="H8" s="22"/>
      <c r="I8" s="32">
        <f t="shared" ref="I8:I11" si="0">F8-(G8+H8)</f>
        <v>186.12700000000001</v>
      </c>
      <c r="J8" s="72" t="s">
        <v>45</v>
      </c>
      <c r="K8" s="73"/>
      <c r="L8" s="9"/>
      <c r="M8" s="9"/>
      <c r="N8" s="70">
        <v>8.9610000000000003</v>
      </c>
      <c r="O8" s="19">
        <f>N8*O3</f>
        <v>158.07204000000002</v>
      </c>
      <c r="P8" s="51">
        <f>N8*P3</f>
        <v>241.31972999999999</v>
      </c>
      <c r="Q8" s="46">
        <f>N8</f>
        <v>8.9610000000000003</v>
      </c>
      <c r="R8" s="32"/>
      <c r="S8" s="53">
        <f>-(Q8*O3)</f>
        <v>-158.07204000000002</v>
      </c>
      <c r="T8" s="53">
        <f>-(Q8*P3)</f>
        <v>-241.31972999999999</v>
      </c>
    </row>
    <row r="9" spans="1:22" x14ac:dyDescent="0.25">
      <c r="A9" s="6">
        <v>44835</v>
      </c>
      <c r="B9" s="9">
        <v>3907.2</v>
      </c>
      <c r="C9" s="18">
        <v>280</v>
      </c>
      <c r="D9" s="26" t="s">
        <v>31</v>
      </c>
      <c r="E9" s="18" t="s">
        <v>21</v>
      </c>
      <c r="F9" s="32">
        <v>546</v>
      </c>
      <c r="G9" s="32">
        <v>646.33199999999999</v>
      </c>
      <c r="H9" s="22"/>
      <c r="I9" s="32">
        <f t="shared" si="0"/>
        <v>-100.33199999999999</v>
      </c>
      <c r="J9" s="8"/>
      <c r="K9" s="7">
        <v>0</v>
      </c>
      <c r="L9" s="15"/>
      <c r="M9" s="15"/>
      <c r="N9" s="70">
        <v>8.9610000000000003</v>
      </c>
      <c r="O9" s="19">
        <f>N9*O3</f>
        <v>158.07204000000002</v>
      </c>
      <c r="P9" s="51">
        <f>N9*P3</f>
        <v>241.31972999999999</v>
      </c>
      <c r="Q9" s="71">
        <f>N9</f>
        <v>8.9610000000000003</v>
      </c>
      <c r="R9" s="8"/>
      <c r="S9" s="53">
        <f>-(Q9*O3)</f>
        <v>-158.07204000000002</v>
      </c>
      <c r="T9" s="53">
        <f>-(Q9*P3)</f>
        <v>-241.31972999999999</v>
      </c>
    </row>
    <row r="10" spans="1:22" x14ac:dyDescent="0.25">
      <c r="A10" s="6">
        <v>44866</v>
      </c>
      <c r="B10" s="9">
        <v>3907.2</v>
      </c>
      <c r="C10" s="18">
        <v>280</v>
      </c>
      <c r="D10" s="26" t="s">
        <v>31</v>
      </c>
      <c r="E10" s="18" t="s">
        <v>21</v>
      </c>
      <c r="F10" s="23">
        <v>584</v>
      </c>
      <c r="G10" s="23">
        <v>631.976</v>
      </c>
      <c r="H10" s="28"/>
      <c r="I10" s="32">
        <f t="shared" si="0"/>
        <v>-47.975999999999999</v>
      </c>
      <c r="J10" s="8"/>
      <c r="K10" s="7">
        <v>0</v>
      </c>
      <c r="L10" s="8"/>
      <c r="M10" s="8"/>
      <c r="N10" s="70">
        <v>8.9610000000000003</v>
      </c>
      <c r="O10" s="19">
        <f>N10*O3</f>
        <v>158.07204000000002</v>
      </c>
      <c r="P10" s="51">
        <f>N10*P3</f>
        <v>241.31972999999999</v>
      </c>
      <c r="Q10" s="71">
        <f t="shared" ref="Q10:Q11" si="1">N10</f>
        <v>8.9610000000000003</v>
      </c>
      <c r="R10" s="8"/>
      <c r="S10" s="53">
        <f>-(Q10*O3)</f>
        <v>-158.07204000000002</v>
      </c>
      <c r="T10" s="53">
        <f>-(Q10*P3)</f>
        <v>-241.31972999999999</v>
      </c>
    </row>
    <row r="11" spans="1:22" x14ac:dyDescent="0.25">
      <c r="A11" s="6">
        <v>44896</v>
      </c>
      <c r="B11" s="7">
        <v>3907.2</v>
      </c>
      <c r="C11" s="21">
        <v>280</v>
      </c>
      <c r="D11" s="26" t="s">
        <v>31</v>
      </c>
      <c r="E11" s="7" t="s">
        <v>21</v>
      </c>
      <c r="F11" s="23">
        <v>603</v>
      </c>
      <c r="G11" s="23">
        <v>618.37599999999998</v>
      </c>
      <c r="H11" s="28"/>
      <c r="I11" s="23">
        <f t="shared" si="0"/>
        <v>-15.375999999999976</v>
      </c>
      <c r="J11" s="8"/>
      <c r="K11" s="7">
        <v>0</v>
      </c>
      <c r="L11" s="8"/>
      <c r="M11" s="8"/>
      <c r="N11" s="23">
        <v>8.9610000000000003</v>
      </c>
      <c r="O11" s="13">
        <f>N11*O4</f>
        <v>189.61476000000002</v>
      </c>
      <c r="P11" s="13">
        <f>N11*P4</f>
        <v>260.04822000000001</v>
      </c>
      <c r="Q11" s="71">
        <f t="shared" si="1"/>
        <v>8.9610000000000003</v>
      </c>
      <c r="R11" s="8"/>
      <c r="S11" s="53">
        <f>-(Q11*O4)</f>
        <v>-189.61476000000002</v>
      </c>
      <c r="T11" s="53">
        <f>-(Q11*P4)</f>
        <v>-260.04822000000001</v>
      </c>
    </row>
    <row r="12" spans="1:22" x14ac:dyDescent="0.25">
      <c r="B12" s="1"/>
      <c r="C12" s="1"/>
      <c r="N12" s="55" t="s">
        <v>46</v>
      </c>
      <c r="O12" s="56">
        <f>SUM(O8:O11)</f>
        <v>663.83088000000009</v>
      </c>
      <c r="P12" s="56">
        <f>SUM(P8:P11)</f>
        <v>984.00741000000005</v>
      </c>
      <c r="Q12" s="57"/>
      <c r="R12" s="58"/>
      <c r="S12" s="61">
        <f>SUM(S8:S11)</f>
        <v>-663.83088000000009</v>
      </c>
      <c r="T12" s="61">
        <f>SUM(T8:T11)</f>
        <v>-984.00741000000005</v>
      </c>
      <c r="U12" s="58"/>
      <c r="V12" s="58"/>
    </row>
    <row r="13" spans="1:22" x14ac:dyDescent="0.25">
      <c r="B13" s="1"/>
      <c r="C13" s="1"/>
      <c r="N13" s="58"/>
      <c r="O13" s="58"/>
      <c r="P13" s="58"/>
      <c r="Q13" s="58"/>
      <c r="R13" s="60" t="s">
        <v>41</v>
      </c>
      <c r="T13" s="58"/>
      <c r="U13" s="58"/>
      <c r="V13" s="58"/>
    </row>
    <row r="14" spans="1:22" x14ac:dyDescent="0.25">
      <c r="B14" s="1"/>
      <c r="C14" s="1"/>
      <c r="N14" s="58"/>
      <c r="O14" s="58"/>
      <c r="P14" s="58"/>
      <c r="Q14" s="58"/>
      <c r="R14" s="58"/>
      <c r="S14" s="58"/>
      <c r="T14" s="61">
        <f>T12+S12</f>
        <v>-1647.8382900000001</v>
      </c>
      <c r="U14" s="58"/>
      <c r="V14" s="58"/>
    </row>
    <row r="15" spans="1:22" x14ac:dyDescent="0.25">
      <c r="B15" s="1"/>
      <c r="C15" s="1"/>
      <c r="N15" s="58"/>
      <c r="O15" s="58"/>
      <c r="P15" s="58"/>
      <c r="Q15" s="58"/>
      <c r="R15" s="58"/>
      <c r="S15" s="58"/>
      <c r="T15" s="58"/>
      <c r="U15" s="58"/>
      <c r="V15" s="58"/>
    </row>
    <row r="16" spans="1:22" x14ac:dyDescent="0.25">
      <c r="B16" s="1"/>
      <c r="C16" s="1"/>
      <c r="N16" s="58"/>
      <c r="O16" s="58"/>
      <c r="P16" s="58"/>
      <c r="Q16" s="58"/>
      <c r="R16" s="58"/>
      <c r="S16" s="58"/>
      <c r="T16" s="58"/>
      <c r="U16" s="58"/>
      <c r="V16" s="58"/>
    </row>
    <row r="17" spans="2:3" x14ac:dyDescent="0.25">
      <c r="B17" s="1"/>
      <c r="C17" s="1"/>
    </row>
    <row r="18" spans="2:3" x14ac:dyDescent="0.25">
      <c r="B18" s="1"/>
      <c r="C18" s="1"/>
    </row>
    <row r="19" spans="2:3" x14ac:dyDescent="0.25">
      <c r="B19" s="1"/>
      <c r="C19" s="1"/>
    </row>
    <row r="20" spans="2:3" x14ac:dyDescent="0.25">
      <c r="B20" s="1"/>
      <c r="C20" s="1"/>
    </row>
    <row r="21" spans="2:3" x14ac:dyDescent="0.25">
      <c r="B21" s="1"/>
      <c r="C21" s="1"/>
    </row>
    <row r="22" spans="2:3" x14ac:dyDescent="0.25">
      <c r="B22" s="1"/>
      <c r="C22" s="1"/>
    </row>
    <row r="23" spans="2:3" x14ac:dyDescent="0.25">
      <c r="B23" s="1"/>
      <c r="C23" s="1"/>
    </row>
    <row r="24" spans="2:3" x14ac:dyDescent="0.25">
      <c r="B24" s="1"/>
      <c r="C24" s="1"/>
    </row>
    <row r="25" spans="2:3" x14ac:dyDescent="0.25">
      <c r="B25" s="1"/>
      <c r="C25" s="1"/>
    </row>
  </sheetData>
  <sheetProtection algorithmName="SHA-512" hashValue="PHEnqKKzNxsj+3eYCZshCYrMUN4Qx+OG5BUVXN/VU9J+IU7K082VvgbiO3MS2PHyop1GyxV8pfCzbIH0aZpySw==" saltValue="fPTfTjuqEwexyJMglFEFiA==" spinCount="100000" sheet="1" objects="1" scenarios="1" selectLockedCells="1" selectUnlockedCells="1"/>
  <mergeCells count="23">
    <mergeCell ref="J8:K8"/>
    <mergeCell ref="H3:M3"/>
    <mergeCell ref="H4:M4"/>
    <mergeCell ref="A1:Q1"/>
    <mergeCell ref="L5:L6"/>
    <mergeCell ref="M5:M6"/>
    <mergeCell ref="N5:N6"/>
    <mergeCell ref="O5:O6"/>
    <mergeCell ref="A3:D3"/>
    <mergeCell ref="A5:A6"/>
    <mergeCell ref="B5:B6"/>
    <mergeCell ref="C5:C6"/>
    <mergeCell ref="D5:D6"/>
    <mergeCell ref="E5:E6"/>
    <mergeCell ref="F5:F6"/>
    <mergeCell ref="T5:T6"/>
    <mergeCell ref="J5:K5"/>
    <mergeCell ref="G5:G6"/>
    <mergeCell ref="H5:H6"/>
    <mergeCell ref="Q5:R5"/>
    <mergeCell ref="I5:I6"/>
    <mergeCell ref="S5:S6"/>
    <mergeCell ref="P5:P6"/>
  </mergeCells>
  <pageMargins left="0.25" right="0.25" top="0.75" bottom="0.75" header="0.3" footer="0.3"/>
  <pageSetup paperSize="9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0" zoomScaleNormal="70" workbookViewId="0">
      <selection activeCell="N13" sqref="N13"/>
    </sheetView>
  </sheetViews>
  <sheetFormatPr defaultRowHeight="15" x14ac:dyDescent="0.25"/>
  <cols>
    <col min="1" max="1" width="9.5703125" style="4" customWidth="1"/>
    <col min="2" max="2" width="17" customWidth="1"/>
    <col min="3" max="3" width="16.28515625" customWidth="1"/>
    <col min="4" max="4" width="19.28515625" style="12" customWidth="1"/>
    <col min="5" max="5" width="13.28515625" customWidth="1"/>
    <col min="6" max="6" width="21.7109375" customWidth="1"/>
    <col min="7" max="7" width="18.28515625" customWidth="1"/>
    <col min="8" max="8" width="19.140625" customWidth="1"/>
    <col min="9" max="9" width="19.28515625" customWidth="1"/>
    <col min="10" max="10" width="24.85546875" bestFit="1" customWidth="1"/>
    <col min="11" max="11" width="14.28515625" customWidth="1"/>
    <col min="12" max="12" width="16.42578125" customWidth="1"/>
    <col min="13" max="13" width="14" customWidth="1"/>
    <col min="14" max="14" width="13.5703125" customWidth="1"/>
    <col min="15" max="15" width="20.7109375" customWidth="1"/>
    <col min="16" max="16" width="17" customWidth="1"/>
    <col min="17" max="17" width="20.7109375" customWidth="1"/>
    <col min="18" max="18" width="20.42578125" customWidth="1"/>
    <col min="19" max="19" width="15.140625" customWidth="1"/>
    <col min="20" max="20" width="16.42578125" customWidth="1"/>
    <col min="21" max="21" width="17.5703125" customWidth="1"/>
    <col min="22" max="22" width="4" customWidth="1"/>
    <col min="23" max="23" width="3.85546875" customWidth="1"/>
    <col min="24" max="24" width="4.7109375" customWidth="1"/>
    <col min="25" max="25" width="4" customWidth="1"/>
    <col min="26" max="26" width="4.7109375" customWidth="1"/>
    <col min="27" max="27" width="4.5703125" customWidth="1"/>
    <col min="28" max="28" width="4.28515625" customWidth="1"/>
    <col min="29" max="29" width="4.7109375" customWidth="1"/>
    <col min="30" max="30" width="4" customWidth="1"/>
    <col min="31" max="31" width="4.28515625" customWidth="1"/>
    <col min="32" max="32" width="3.85546875" customWidth="1"/>
    <col min="33" max="34" width="4.7109375" customWidth="1"/>
    <col min="35" max="35" width="4.42578125" customWidth="1"/>
    <col min="36" max="37" width="4.85546875" customWidth="1"/>
    <col min="38" max="39" width="4.5703125" customWidth="1"/>
    <col min="40" max="40" width="4.42578125" customWidth="1"/>
    <col min="41" max="41" width="5.28515625" customWidth="1"/>
    <col min="42" max="46" width="4.28515625" customWidth="1"/>
    <col min="47" max="47" width="4.42578125" customWidth="1"/>
  </cols>
  <sheetData>
    <row r="1" spans="1:21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37"/>
    </row>
    <row r="2" spans="1:21" x14ac:dyDescent="0.25">
      <c r="A2" s="40"/>
      <c r="B2" s="40"/>
      <c r="C2" s="40"/>
      <c r="D2" s="40"/>
      <c r="E2" s="40"/>
      <c r="F2" s="40"/>
      <c r="G2" s="40"/>
      <c r="H2" s="41"/>
      <c r="I2" s="41"/>
      <c r="J2" s="41"/>
      <c r="K2" s="41"/>
      <c r="L2" s="41"/>
      <c r="M2" s="41"/>
      <c r="N2" s="41"/>
      <c r="O2" s="41"/>
      <c r="P2" s="42" t="s">
        <v>21</v>
      </c>
      <c r="Q2" s="42" t="s">
        <v>33</v>
      </c>
      <c r="R2" s="40"/>
      <c r="S2" s="40"/>
    </row>
    <row r="3" spans="1:21" ht="18.75" x14ac:dyDescent="0.25">
      <c r="A3" s="78" t="s">
        <v>16</v>
      </c>
      <c r="B3" s="78"/>
      <c r="C3" s="78"/>
      <c r="D3" s="78"/>
      <c r="H3" s="80" t="s">
        <v>32</v>
      </c>
      <c r="I3" s="80"/>
      <c r="J3" s="80"/>
      <c r="K3" s="80"/>
      <c r="L3" s="80"/>
      <c r="M3" s="80"/>
      <c r="N3" s="81"/>
      <c r="O3" s="43" t="s">
        <v>13</v>
      </c>
      <c r="P3" s="44">
        <v>17.64</v>
      </c>
      <c r="Q3" s="43">
        <v>26.93</v>
      </c>
    </row>
    <row r="4" spans="1:21" ht="23.25" customHeight="1" x14ac:dyDescent="0.25">
      <c r="H4" s="104" t="s">
        <v>34</v>
      </c>
      <c r="I4" s="104"/>
      <c r="J4" s="104"/>
      <c r="K4" s="104"/>
      <c r="L4" s="104"/>
      <c r="M4" s="104"/>
      <c r="N4" s="105"/>
      <c r="O4" s="43" t="s">
        <v>35</v>
      </c>
      <c r="P4" s="43">
        <v>21.16</v>
      </c>
      <c r="Q4" s="43">
        <v>29.02</v>
      </c>
    </row>
    <row r="5" spans="1:21" ht="96" customHeight="1" x14ac:dyDescent="0.25">
      <c r="A5" s="79" t="s">
        <v>3</v>
      </c>
      <c r="B5" s="79" t="s">
        <v>2</v>
      </c>
      <c r="C5" s="79" t="s">
        <v>10</v>
      </c>
      <c r="D5" s="79" t="s">
        <v>11</v>
      </c>
      <c r="E5" s="79" t="s">
        <v>0</v>
      </c>
      <c r="F5" s="79" t="s">
        <v>6</v>
      </c>
      <c r="G5" s="79" t="s">
        <v>7</v>
      </c>
      <c r="H5" s="79" t="s">
        <v>8</v>
      </c>
      <c r="I5" s="79" t="s">
        <v>9</v>
      </c>
      <c r="J5" s="98" t="s">
        <v>22</v>
      </c>
      <c r="K5" s="99"/>
      <c r="L5" s="79" t="s">
        <v>24</v>
      </c>
      <c r="M5" s="79" t="s">
        <v>25</v>
      </c>
      <c r="N5" s="79" t="s">
        <v>48</v>
      </c>
      <c r="O5" s="79" t="s">
        <v>44</v>
      </c>
      <c r="P5" s="74" t="s">
        <v>26</v>
      </c>
      <c r="Q5" s="74" t="s">
        <v>43</v>
      </c>
      <c r="R5" s="98" t="s">
        <v>4</v>
      </c>
      <c r="S5" s="99"/>
      <c r="T5" s="79" t="s">
        <v>52</v>
      </c>
      <c r="U5" s="79" t="s">
        <v>40</v>
      </c>
    </row>
    <row r="6" spans="1:21" ht="92.25" customHeight="1" x14ac:dyDescent="0.25">
      <c r="A6" s="75"/>
      <c r="B6" s="75"/>
      <c r="C6" s="75"/>
      <c r="D6" s="75"/>
      <c r="E6" s="75"/>
      <c r="F6" s="75"/>
      <c r="G6" s="75"/>
      <c r="H6" s="75"/>
      <c r="I6" s="75"/>
      <c r="J6" s="50" t="s">
        <v>1</v>
      </c>
      <c r="K6" s="50" t="s">
        <v>23</v>
      </c>
      <c r="L6" s="75"/>
      <c r="M6" s="75"/>
      <c r="N6" s="75"/>
      <c r="O6" s="75"/>
      <c r="P6" s="74"/>
      <c r="Q6" s="74"/>
      <c r="R6" s="52" t="s">
        <v>38</v>
      </c>
      <c r="S6" s="52" t="s">
        <v>51</v>
      </c>
      <c r="T6" s="75"/>
      <c r="U6" s="75"/>
    </row>
    <row r="7" spans="1:21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  <c r="U7" s="5">
        <v>21</v>
      </c>
    </row>
    <row r="8" spans="1:21" x14ac:dyDescent="0.25">
      <c r="A8" s="6">
        <v>44805</v>
      </c>
      <c r="B8" s="9">
        <v>3793.8</v>
      </c>
      <c r="C8" s="9">
        <v>349</v>
      </c>
      <c r="D8" s="11">
        <v>14555443</v>
      </c>
      <c r="E8" s="18" t="s">
        <v>21</v>
      </c>
      <c r="F8" s="32">
        <v>882</v>
      </c>
      <c r="G8" s="32">
        <v>708.24</v>
      </c>
      <c r="H8" s="14"/>
      <c r="I8" s="32">
        <f t="shared" ref="I8:I11" si="0">F8-(G8+H8)</f>
        <v>173.76</v>
      </c>
      <c r="J8" s="9" t="s">
        <v>36</v>
      </c>
      <c r="K8" s="46">
        <v>173.76</v>
      </c>
      <c r="L8" s="8">
        <f t="shared" ref="L8:L9" si="1">K8/C8</f>
        <v>0.49787965616045843</v>
      </c>
      <c r="M8" s="36">
        <f>L8*P3</f>
        <v>8.7825971346704872</v>
      </c>
      <c r="N8" s="36">
        <f>L8*Q3</f>
        <v>13.407899140401145</v>
      </c>
      <c r="O8" s="24">
        <v>11.167999999999999</v>
      </c>
      <c r="P8" s="24">
        <f>O8*P3</f>
        <v>197.00351999999998</v>
      </c>
      <c r="Q8" s="24">
        <f>O8*Q3</f>
        <v>300.75423999999998</v>
      </c>
      <c r="R8" s="10"/>
      <c r="S8" s="64">
        <f>I8-O8</f>
        <v>162.59199999999998</v>
      </c>
      <c r="T8" s="53">
        <f>S8*P3</f>
        <v>2868.1228799999999</v>
      </c>
      <c r="U8" s="53">
        <f>S8*Q3</f>
        <v>4378.6025599999994</v>
      </c>
    </row>
    <row r="9" spans="1:21" x14ac:dyDescent="0.25">
      <c r="A9" s="6">
        <v>44835</v>
      </c>
      <c r="B9" s="9">
        <v>3793.8</v>
      </c>
      <c r="C9" s="18">
        <v>349</v>
      </c>
      <c r="D9" s="11">
        <v>14555443</v>
      </c>
      <c r="E9" s="18" t="s">
        <v>21</v>
      </c>
      <c r="F9" s="32">
        <v>767</v>
      </c>
      <c r="G9" s="32">
        <v>658.75699999999995</v>
      </c>
      <c r="H9" s="14"/>
      <c r="I9" s="32">
        <f t="shared" si="0"/>
        <v>108.24300000000005</v>
      </c>
      <c r="J9" s="35" t="s">
        <v>36</v>
      </c>
      <c r="K9" s="45">
        <v>108.24299999999999</v>
      </c>
      <c r="L9" s="8">
        <f t="shared" si="1"/>
        <v>0.31015186246418336</v>
      </c>
      <c r="M9" s="15"/>
      <c r="N9" s="47"/>
      <c r="O9" s="24">
        <v>11.167999999999999</v>
      </c>
      <c r="P9" s="24">
        <f>O9*P3</f>
        <v>197.00351999999998</v>
      </c>
      <c r="Q9" s="24">
        <f>O9*Q3</f>
        <v>300.75423999999998</v>
      </c>
      <c r="R9" s="10"/>
      <c r="S9" s="65">
        <f>I9-O9</f>
        <v>97.075000000000045</v>
      </c>
      <c r="T9" s="53">
        <f>S9*P3</f>
        <v>1712.4030000000009</v>
      </c>
      <c r="U9" s="53">
        <f>S9*Q3</f>
        <v>2614.2297500000013</v>
      </c>
    </row>
    <row r="10" spans="1:21" x14ac:dyDescent="0.25">
      <c r="A10" s="6">
        <v>44866</v>
      </c>
      <c r="B10" s="9">
        <v>3793.8</v>
      </c>
      <c r="C10" s="18">
        <v>349</v>
      </c>
      <c r="D10" s="11">
        <v>14555443</v>
      </c>
      <c r="E10" s="18" t="s">
        <v>21</v>
      </c>
      <c r="F10" s="23">
        <v>833</v>
      </c>
      <c r="G10" s="23">
        <v>695.82899999999995</v>
      </c>
      <c r="H10" s="8"/>
      <c r="I10" s="32">
        <f t="shared" si="0"/>
        <v>137.17100000000005</v>
      </c>
      <c r="J10" s="100" t="s">
        <v>47</v>
      </c>
      <c r="K10" s="101"/>
      <c r="L10" s="8"/>
      <c r="M10" s="8"/>
      <c r="N10" s="48"/>
      <c r="O10" s="24">
        <v>11.167999999999999</v>
      </c>
      <c r="P10" s="24">
        <f>O10*P3</f>
        <v>197.00351999999998</v>
      </c>
      <c r="Q10" s="24">
        <f>O10*Q3</f>
        <v>300.75423999999998</v>
      </c>
      <c r="R10" s="23">
        <f>O10</f>
        <v>11.167999999999999</v>
      </c>
      <c r="S10" s="45"/>
      <c r="T10" s="53">
        <f>-(R10*P3)</f>
        <v>-197.00351999999998</v>
      </c>
      <c r="U10" s="53">
        <f>-(R10*Q3)</f>
        <v>-300.75423999999998</v>
      </c>
    </row>
    <row r="11" spans="1:21" x14ac:dyDescent="0.25">
      <c r="A11" s="6">
        <v>44896</v>
      </c>
      <c r="B11" s="7">
        <v>3793.8</v>
      </c>
      <c r="C11" s="7">
        <v>349</v>
      </c>
      <c r="D11" s="11">
        <v>14555443</v>
      </c>
      <c r="E11" s="7" t="s">
        <v>21</v>
      </c>
      <c r="F11" s="23">
        <v>763</v>
      </c>
      <c r="G11" s="23">
        <v>437.57499999999999</v>
      </c>
      <c r="H11" s="8"/>
      <c r="I11" s="23">
        <f t="shared" si="0"/>
        <v>325.42500000000001</v>
      </c>
      <c r="J11" s="7" t="s">
        <v>37</v>
      </c>
      <c r="K11" s="45">
        <v>325.42500000000001</v>
      </c>
      <c r="L11" s="8">
        <f>K11/C11</f>
        <v>0.93244985673352443</v>
      </c>
      <c r="M11" s="8"/>
      <c r="N11" s="8"/>
      <c r="O11" s="25"/>
      <c r="P11" s="25"/>
      <c r="Q11" s="25"/>
      <c r="R11" s="13"/>
      <c r="S11" s="45"/>
      <c r="T11" s="102" t="s">
        <v>49</v>
      </c>
      <c r="U11" s="103"/>
    </row>
    <row r="12" spans="1:21" x14ac:dyDescent="0.25">
      <c r="B12" s="1"/>
      <c r="C12" s="1"/>
      <c r="P12" s="66">
        <f>P11+P10+P9+P8</f>
        <v>591.01055999999994</v>
      </c>
      <c r="Q12" s="66">
        <f>Q11+Q10+Q9+Q8</f>
        <v>902.26271999999994</v>
      </c>
      <c r="S12" s="58"/>
      <c r="T12" s="61">
        <f>SUM(T8:T11)</f>
        <v>4383.5223600000008</v>
      </c>
      <c r="U12" s="61">
        <f>SUM(U8:U11)</f>
        <v>6692.0780700000005</v>
      </c>
    </row>
    <row r="13" spans="1:21" x14ac:dyDescent="0.25">
      <c r="B13" s="1"/>
      <c r="C13" s="1"/>
      <c r="T13" s="60" t="s">
        <v>42</v>
      </c>
      <c r="U13" s="58"/>
    </row>
    <row r="14" spans="1:21" x14ac:dyDescent="0.25">
      <c r="B14" s="1"/>
      <c r="C14" s="1"/>
      <c r="S14" s="58"/>
      <c r="T14" s="58"/>
      <c r="U14" s="61">
        <f>U12+T12</f>
        <v>11075.600430000002</v>
      </c>
    </row>
    <row r="15" spans="1:21" x14ac:dyDescent="0.25">
      <c r="B15" s="1"/>
      <c r="C15" s="1"/>
    </row>
    <row r="16" spans="1:21" x14ac:dyDescent="0.25">
      <c r="B16" s="1"/>
      <c r="C16" s="1"/>
    </row>
    <row r="17" spans="2:3" x14ac:dyDescent="0.25">
      <c r="B17" s="1"/>
      <c r="C17" s="1"/>
    </row>
    <row r="18" spans="2:3" x14ac:dyDescent="0.25">
      <c r="B18" s="1"/>
      <c r="C18" s="1"/>
    </row>
    <row r="19" spans="2:3" x14ac:dyDescent="0.25">
      <c r="B19" s="1"/>
      <c r="C19" s="1"/>
    </row>
    <row r="20" spans="2:3" x14ac:dyDescent="0.25">
      <c r="B20" s="1"/>
      <c r="C20" s="1"/>
    </row>
    <row r="21" spans="2:3" x14ac:dyDescent="0.25">
      <c r="B21" s="1"/>
      <c r="C21" s="1"/>
    </row>
    <row r="22" spans="2:3" x14ac:dyDescent="0.25">
      <c r="B22" s="1"/>
      <c r="C22" s="1"/>
    </row>
    <row r="23" spans="2:3" x14ac:dyDescent="0.25">
      <c r="B23" s="1"/>
      <c r="C23" s="1"/>
    </row>
    <row r="24" spans="2:3" x14ac:dyDescent="0.25">
      <c r="B24" s="1"/>
      <c r="C24" s="1"/>
    </row>
    <row r="25" spans="2:3" x14ac:dyDescent="0.25">
      <c r="B25" s="1"/>
      <c r="C25" s="1"/>
    </row>
  </sheetData>
  <sheetProtection algorithmName="SHA-512" hashValue="EqROjcYVt5GdvHIWv2hNOOrpwFCzaeWIt8ZpOx2kS128MoDgiZHwttI/x1eehFUHVvFMNjFb+LB1Dvzo5rckcw==" saltValue="mGyW/uXqZyZG4Cvdh+JdmQ==" spinCount="100000" sheet="1" objects="1" scenarios="1" selectLockedCells="1" selectUnlockedCells="1"/>
  <mergeCells count="25">
    <mergeCell ref="J10:K10"/>
    <mergeCell ref="T11:U11"/>
    <mergeCell ref="P5:P6"/>
    <mergeCell ref="R5:S5"/>
    <mergeCell ref="A1:R1"/>
    <mergeCell ref="L5:L6"/>
    <mergeCell ref="N5:N6"/>
    <mergeCell ref="H3:N3"/>
    <mergeCell ref="H4:N4"/>
    <mergeCell ref="M5:M6"/>
    <mergeCell ref="O5:O6"/>
    <mergeCell ref="Q5:Q6"/>
    <mergeCell ref="A3:D3"/>
    <mergeCell ref="A5:A6"/>
    <mergeCell ref="B5:B6"/>
    <mergeCell ref="C5:C6"/>
    <mergeCell ref="D5:D6"/>
    <mergeCell ref="E5:E6"/>
    <mergeCell ref="F5:F6"/>
    <mergeCell ref="G5:G6"/>
    <mergeCell ref="U5:U6"/>
    <mergeCell ref="H5:H6"/>
    <mergeCell ref="I5:I6"/>
    <mergeCell ref="J5:K5"/>
    <mergeCell ref="T5:T6"/>
  </mergeCells>
  <pageMargins left="0.25" right="0.25" top="0.75" bottom="0.75" header="0.3" footer="0.3"/>
  <pageSetup paperSize="9" scale="3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zoomScale="70" zoomScaleNormal="70" workbookViewId="0">
      <selection activeCell="N13" sqref="N13"/>
    </sheetView>
  </sheetViews>
  <sheetFormatPr defaultRowHeight="15" x14ac:dyDescent="0.25"/>
  <cols>
    <col min="1" max="1" width="9.5703125" style="4" customWidth="1"/>
    <col min="2" max="2" width="17" customWidth="1"/>
    <col min="3" max="3" width="16.28515625" customWidth="1"/>
    <col min="4" max="4" width="19.28515625" style="12" customWidth="1"/>
    <col min="5" max="5" width="13.28515625" customWidth="1"/>
    <col min="6" max="6" width="21.7109375" customWidth="1"/>
    <col min="7" max="7" width="18.28515625" customWidth="1"/>
    <col min="8" max="8" width="19.140625" customWidth="1"/>
    <col min="9" max="9" width="19.28515625" customWidth="1"/>
    <col min="10" max="10" width="16.140625" customWidth="1"/>
    <col min="11" max="11" width="14.28515625" customWidth="1"/>
    <col min="12" max="12" width="16.42578125" customWidth="1"/>
    <col min="13" max="13" width="25.140625" bestFit="1" customWidth="1"/>
    <col min="14" max="14" width="18" customWidth="1"/>
    <col min="15" max="15" width="17" customWidth="1"/>
    <col min="16" max="16" width="20.7109375" customWidth="1"/>
    <col min="17" max="17" width="21.7109375" customWidth="1"/>
    <col min="18" max="19" width="14.140625" customWidth="1"/>
    <col min="20" max="20" width="16.42578125" customWidth="1"/>
    <col min="21" max="21" width="4.7109375" customWidth="1"/>
    <col min="22" max="22" width="4" customWidth="1"/>
    <col min="23" max="23" width="3.85546875" customWidth="1"/>
    <col min="24" max="24" width="4.7109375" customWidth="1"/>
    <col min="25" max="25" width="4" customWidth="1"/>
    <col min="26" max="26" width="4.7109375" customWidth="1"/>
    <col min="27" max="27" width="4.5703125" customWidth="1"/>
    <col min="28" max="28" width="4.28515625" customWidth="1"/>
    <col min="29" max="29" width="4.7109375" customWidth="1"/>
    <col min="30" max="30" width="4" customWidth="1"/>
    <col min="31" max="31" width="4.28515625" customWidth="1"/>
    <col min="32" max="32" width="3.85546875" customWidth="1"/>
    <col min="33" max="34" width="4.7109375" customWidth="1"/>
    <col min="35" max="35" width="4.42578125" customWidth="1"/>
    <col min="36" max="37" width="4.85546875" customWidth="1"/>
    <col min="38" max="39" width="4.5703125" customWidth="1"/>
    <col min="40" max="40" width="4.42578125" customWidth="1"/>
    <col min="41" max="41" width="5.28515625" customWidth="1"/>
    <col min="42" max="46" width="4.28515625" customWidth="1"/>
    <col min="47" max="47" width="4.42578125" customWidth="1"/>
  </cols>
  <sheetData>
    <row r="1" spans="1:20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20" x14ac:dyDescent="0.25">
      <c r="A2" s="40"/>
      <c r="B2" s="40"/>
      <c r="C2" s="40"/>
      <c r="D2" s="40"/>
      <c r="E2" s="40"/>
      <c r="F2" s="40"/>
      <c r="G2" s="40"/>
      <c r="H2" s="41"/>
      <c r="I2" s="41"/>
      <c r="J2" s="41"/>
      <c r="K2" s="41"/>
      <c r="L2" s="41"/>
      <c r="M2" s="41"/>
      <c r="N2" s="41"/>
      <c r="O2" s="42" t="s">
        <v>21</v>
      </c>
      <c r="P2" s="42" t="s">
        <v>33</v>
      </c>
      <c r="Q2" s="40"/>
    </row>
    <row r="3" spans="1:20" ht="18.75" x14ac:dyDescent="0.25">
      <c r="A3" s="78" t="s">
        <v>17</v>
      </c>
      <c r="B3" s="78"/>
      <c r="C3" s="78"/>
      <c r="D3" s="78"/>
      <c r="H3" s="80" t="s">
        <v>32</v>
      </c>
      <c r="I3" s="80"/>
      <c r="J3" s="80"/>
      <c r="K3" s="80"/>
      <c r="L3" s="80"/>
      <c r="M3" s="81"/>
      <c r="N3" s="43" t="s">
        <v>13</v>
      </c>
      <c r="O3" s="44">
        <v>17.64</v>
      </c>
      <c r="P3" s="43">
        <v>26.93</v>
      </c>
    </row>
    <row r="4" spans="1:20" x14ac:dyDescent="0.25">
      <c r="H4" s="82" t="s">
        <v>34</v>
      </c>
      <c r="I4" s="82"/>
      <c r="J4" s="82"/>
      <c r="K4" s="82"/>
      <c r="L4" s="82"/>
      <c r="M4" s="83"/>
      <c r="N4" s="43" t="s">
        <v>35</v>
      </c>
      <c r="O4" s="43">
        <v>21.16</v>
      </c>
      <c r="P4" s="43">
        <v>29.02</v>
      </c>
    </row>
    <row r="5" spans="1:20" ht="83.25" customHeight="1" x14ac:dyDescent="0.25">
      <c r="A5" s="74" t="s">
        <v>3</v>
      </c>
      <c r="B5" s="74" t="s">
        <v>2</v>
      </c>
      <c r="C5" s="79" t="s">
        <v>10</v>
      </c>
      <c r="D5" s="74" t="s">
        <v>11</v>
      </c>
      <c r="E5" s="74" t="s">
        <v>0</v>
      </c>
      <c r="F5" s="74" t="s">
        <v>6</v>
      </c>
      <c r="G5" s="74" t="s">
        <v>7</v>
      </c>
      <c r="H5" s="74" t="s">
        <v>8</v>
      </c>
      <c r="I5" s="74" t="s">
        <v>9</v>
      </c>
      <c r="J5" s="74" t="s">
        <v>22</v>
      </c>
      <c r="K5" s="74"/>
      <c r="L5" s="74" t="s">
        <v>24</v>
      </c>
      <c r="M5" s="74" t="s">
        <v>25</v>
      </c>
      <c r="N5" s="79" t="s">
        <v>44</v>
      </c>
      <c r="O5" s="74" t="s">
        <v>26</v>
      </c>
      <c r="P5" s="74" t="s">
        <v>43</v>
      </c>
      <c r="Q5" s="74" t="s">
        <v>4</v>
      </c>
      <c r="R5" s="74"/>
      <c r="S5" s="74" t="s">
        <v>53</v>
      </c>
      <c r="T5" s="74" t="s">
        <v>52</v>
      </c>
    </row>
    <row r="6" spans="1:20" ht="92.25" customHeight="1" x14ac:dyDescent="0.25">
      <c r="A6" s="74"/>
      <c r="B6" s="74"/>
      <c r="C6" s="75"/>
      <c r="D6" s="74"/>
      <c r="E6" s="74"/>
      <c r="F6" s="74"/>
      <c r="G6" s="74"/>
      <c r="H6" s="74"/>
      <c r="I6" s="74"/>
      <c r="J6" s="17" t="s">
        <v>1</v>
      </c>
      <c r="K6" s="17" t="s">
        <v>23</v>
      </c>
      <c r="L6" s="74"/>
      <c r="M6" s="74"/>
      <c r="N6" s="75"/>
      <c r="O6" s="74"/>
      <c r="P6" s="74"/>
      <c r="Q6" s="49" t="s">
        <v>38</v>
      </c>
      <c r="R6" s="49" t="s">
        <v>39</v>
      </c>
      <c r="S6" s="74"/>
      <c r="T6" s="74"/>
    </row>
    <row r="7" spans="1:20" x14ac:dyDescent="0.25">
      <c r="A7" s="5">
        <v>1</v>
      </c>
      <c r="B7" s="5">
        <v>2</v>
      </c>
      <c r="C7" s="5">
        <v>3</v>
      </c>
      <c r="D7" s="11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</row>
    <row r="8" spans="1:20" x14ac:dyDescent="0.25">
      <c r="A8" s="6">
        <v>44805</v>
      </c>
      <c r="B8" s="9">
        <v>4689.3</v>
      </c>
      <c r="C8" s="9">
        <v>423.2</v>
      </c>
      <c r="D8" s="11">
        <v>14555428</v>
      </c>
      <c r="E8" s="18" t="s">
        <v>21</v>
      </c>
      <c r="F8" s="29">
        <v>792</v>
      </c>
      <c r="G8" s="29">
        <v>878.00800000000004</v>
      </c>
      <c r="H8" s="29"/>
      <c r="I8" s="32">
        <f t="shared" ref="I8:I11" si="0">F8-(G8+H8)</f>
        <v>-86.008000000000038</v>
      </c>
      <c r="J8" s="9"/>
      <c r="K8" s="54">
        <v>0</v>
      </c>
      <c r="L8" s="9"/>
      <c r="M8" s="9"/>
      <c r="N8" s="24">
        <v>13.542</v>
      </c>
      <c r="O8" s="19">
        <f>N8*O3</f>
        <v>238.88087999999999</v>
      </c>
      <c r="P8" s="51">
        <f>N8*P3</f>
        <v>364.68606</v>
      </c>
      <c r="Q8" s="29">
        <f>N8</f>
        <v>13.542</v>
      </c>
      <c r="R8" s="9"/>
      <c r="S8" s="53">
        <f>-(Q8*O3)</f>
        <v>-238.88087999999999</v>
      </c>
      <c r="T8" s="53">
        <f>-(Q8*P3)</f>
        <v>-364.68606</v>
      </c>
    </row>
    <row r="9" spans="1:20" x14ac:dyDescent="0.25">
      <c r="A9" s="6">
        <v>44835</v>
      </c>
      <c r="B9" s="9">
        <v>4689.3</v>
      </c>
      <c r="C9" s="18">
        <v>423.2</v>
      </c>
      <c r="D9" s="11">
        <v>14555428</v>
      </c>
      <c r="E9" s="18" t="s">
        <v>21</v>
      </c>
      <c r="F9" s="29">
        <v>667</v>
      </c>
      <c r="G9" s="29">
        <v>844.83500000000004</v>
      </c>
      <c r="H9" s="29"/>
      <c r="I9" s="32">
        <f t="shared" si="0"/>
        <v>-177.83500000000004</v>
      </c>
      <c r="J9" s="8"/>
      <c r="K9" s="8">
        <v>0</v>
      </c>
      <c r="L9" s="15"/>
      <c r="M9" s="15"/>
      <c r="N9" s="24">
        <v>13.542</v>
      </c>
      <c r="O9" s="19">
        <f>N9*O3</f>
        <v>238.88087999999999</v>
      </c>
      <c r="P9" s="51">
        <f>N9*P3</f>
        <v>364.68606</v>
      </c>
      <c r="Q9" s="29">
        <f t="shared" ref="Q9:Q11" si="1">N9</f>
        <v>13.542</v>
      </c>
      <c r="R9" s="8"/>
      <c r="S9" s="53">
        <f>-(Q9*O3)</f>
        <v>-238.88087999999999</v>
      </c>
      <c r="T9" s="53">
        <f>-(Q9*P3)</f>
        <v>-364.68606</v>
      </c>
    </row>
    <row r="10" spans="1:20" x14ac:dyDescent="0.25">
      <c r="A10" s="6">
        <v>44866</v>
      </c>
      <c r="B10" s="9">
        <v>4689.3</v>
      </c>
      <c r="C10" s="18">
        <v>423.2</v>
      </c>
      <c r="D10" s="11">
        <v>14555428</v>
      </c>
      <c r="E10" s="18" t="s">
        <v>21</v>
      </c>
      <c r="F10" s="31">
        <v>739</v>
      </c>
      <c r="G10" s="31">
        <v>795.8</v>
      </c>
      <c r="H10" s="30"/>
      <c r="I10" s="32">
        <f t="shared" si="0"/>
        <v>-56.799999999999955</v>
      </c>
      <c r="J10" s="8"/>
      <c r="K10" s="8">
        <v>0</v>
      </c>
      <c r="L10" s="8"/>
      <c r="M10" s="8"/>
      <c r="N10" s="24">
        <v>13.542</v>
      </c>
      <c r="O10" s="19">
        <f>N10*O3</f>
        <v>238.88087999999999</v>
      </c>
      <c r="P10" s="51">
        <f>N10*P3</f>
        <v>364.68606</v>
      </c>
      <c r="Q10" s="29">
        <f t="shared" si="1"/>
        <v>13.542</v>
      </c>
      <c r="R10" s="8"/>
      <c r="S10" s="53">
        <f>-(Q10*O3)</f>
        <v>-238.88087999999999</v>
      </c>
      <c r="T10" s="53">
        <f>-(Q10*P3)</f>
        <v>-364.68606</v>
      </c>
    </row>
    <row r="11" spans="1:20" x14ac:dyDescent="0.25">
      <c r="A11" s="6">
        <v>44896</v>
      </c>
      <c r="B11" s="7">
        <v>4689.3</v>
      </c>
      <c r="C11" s="7">
        <v>423.2</v>
      </c>
      <c r="D11" s="11">
        <v>14555428</v>
      </c>
      <c r="E11" s="7" t="s">
        <v>21</v>
      </c>
      <c r="F11" s="31">
        <v>691</v>
      </c>
      <c r="G11" s="31">
        <v>881.28800000000001</v>
      </c>
      <c r="H11" s="30"/>
      <c r="I11" s="23">
        <f t="shared" si="0"/>
        <v>-190.28800000000001</v>
      </c>
      <c r="J11" s="8"/>
      <c r="K11" s="8">
        <v>0</v>
      </c>
      <c r="L11" s="8"/>
      <c r="M11" s="8"/>
      <c r="N11" s="24">
        <v>13.542</v>
      </c>
      <c r="O11" s="13">
        <f>N11*O4</f>
        <v>286.54872</v>
      </c>
      <c r="P11" s="13">
        <f>N11*P4</f>
        <v>392.98883999999998</v>
      </c>
      <c r="Q11" s="31">
        <f t="shared" si="1"/>
        <v>13.542</v>
      </c>
      <c r="R11" s="8"/>
      <c r="S11" s="53">
        <f>-(Q11*O4)</f>
        <v>-286.54872</v>
      </c>
      <c r="T11" s="53">
        <f>-(Q11*P4)</f>
        <v>-392.98883999999998</v>
      </c>
    </row>
    <row r="12" spans="1:20" x14ac:dyDescent="0.25">
      <c r="B12" s="1"/>
      <c r="C12" s="1"/>
      <c r="O12" s="56">
        <f>SUM(O8:O11)</f>
        <v>1003.19136</v>
      </c>
      <c r="P12" s="68">
        <f>SUM(P8:P11)</f>
        <v>1487.04702</v>
      </c>
      <c r="Q12" s="63"/>
      <c r="R12" s="58"/>
      <c r="S12" s="61">
        <f>SUM(S8:S11)</f>
        <v>-1003.19136</v>
      </c>
      <c r="T12" s="61">
        <f>SUM(T8:T11)</f>
        <v>-1487.04702</v>
      </c>
    </row>
    <row r="13" spans="1:20" x14ac:dyDescent="0.25">
      <c r="B13" s="1"/>
      <c r="C13" s="1"/>
      <c r="O13" s="58"/>
      <c r="P13" s="58"/>
      <c r="Q13" s="58"/>
      <c r="R13" s="60" t="s">
        <v>41</v>
      </c>
      <c r="T13" s="58"/>
    </row>
    <row r="14" spans="1:20" x14ac:dyDescent="0.25">
      <c r="B14" s="1"/>
      <c r="C14" s="1"/>
      <c r="O14" s="58"/>
      <c r="P14" s="58"/>
      <c r="Q14" s="58"/>
      <c r="R14" s="58"/>
      <c r="S14" s="58"/>
      <c r="T14" s="61">
        <f>S12+T12</f>
        <v>-2490.2383799999998</v>
      </c>
    </row>
    <row r="15" spans="1:20" x14ac:dyDescent="0.25">
      <c r="B15" s="1"/>
      <c r="C15" s="1"/>
      <c r="O15" s="58"/>
      <c r="P15" s="58"/>
      <c r="Q15" s="58"/>
      <c r="R15" s="58"/>
      <c r="S15" s="58"/>
      <c r="T15" s="58"/>
    </row>
    <row r="16" spans="1:20" x14ac:dyDescent="0.25">
      <c r="B16" s="1"/>
      <c r="C16" s="1"/>
    </row>
    <row r="17" spans="2:3" x14ac:dyDescent="0.25">
      <c r="B17" s="1"/>
      <c r="C17" s="1"/>
    </row>
    <row r="18" spans="2:3" x14ac:dyDescent="0.25">
      <c r="B18" s="1"/>
      <c r="C18" s="1"/>
    </row>
    <row r="19" spans="2:3" x14ac:dyDescent="0.25">
      <c r="B19" s="1"/>
      <c r="C19" s="1"/>
    </row>
    <row r="20" spans="2:3" x14ac:dyDescent="0.25">
      <c r="B20" s="1"/>
      <c r="C20" s="1"/>
    </row>
    <row r="21" spans="2:3" x14ac:dyDescent="0.25">
      <c r="B21" s="1"/>
      <c r="C21" s="1"/>
    </row>
    <row r="22" spans="2:3" x14ac:dyDescent="0.25">
      <c r="B22" s="1"/>
      <c r="C22" s="1"/>
    </row>
    <row r="23" spans="2:3" x14ac:dyDescent="0.25">
      <c r="B23" s="1"/>
      <c r="C23" s="1"/>
    </row>
    <row r="24" spans="2:3" x14ac:dyDescent="0.25">
      <c r="B24" s="1"/>
      <c r="C24" s="1"/>
    </row>
    <row r="25" spans="2:3" x14ac:dyDescent="0.25">
      <c r="B25" s="1"/>
      <c r="C25" s="1"/>
    </row>
  </sheetData>
  <sheetProtection algorithmName="SHA-512" hashValue="CmpWkuyy+YtutOuJf8N3lYZzev72KplmNRs3kCtRUEj/Ge46vk99cuJ0oOcAMSbYJ0b9FoV4J25k1JIOB3ldrg==" saltValue="kUV+pRaj8K6cReEsaJtMIg==" spinCount="100000" sheet="1" objects="1" scenarios="1" selectLockedCells="1" selectUnlockedCells="1"/>
  <mergeCells count="22">
    <mergeCell ref="H3:M3"/>
    <mergeCell ref="H4:M4"/>
    <mergeCell ref="A1:Q1"/>
    <mergeCell ref="M5:M6"/>
    <mergeCell ref="N5:N6"/>
    <mergeCell ref="O5:O6"/>
    <mergeCell ref="A3:D3"/>
    <mergeCell ref="A5:A6"/>
    <mergeCell ref="B5:B6"/>
    <mergeCell ref="C5:C6"/>
    <mergeCell ref="D5:D6"/>
    <mergeCell ref="E5:E6"/>
    <mergeCell ref="F5:F6"/>
    <mergeCell ref="G5:G6"/>
    <mergeCell ref="H5:H6"/>
    <mergeCell ref="Q5:R5"/>
    <mergeCell ref="I5:I6"/>
    <mergeCell ref="J5:K5"/>
    <mergeCell ref="S5:S6"/>
    <mergeCell ref="T5:T6"/>
    <mergeCell ref="L5:L6"/>
    <mergeCell ref="P5:P6"/>
  </mergeCells>
  <pageMargins left="0.25" right="0.25" top="0.75" bottom="0.75" header="0.3" footer="0.3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zoomScale="70" zoomScaleNormal="70" workbookViewId="0">
      <selection activeCell="N13" sqref="N13"/>
    </sheetView>
  </sheetViews>
  <sheetFormatPr defaultRowHeight="15" x14ac:dyDescent="0.25"/>
  <cols>
    <col min="1" max="1" width="9.5703125" style="4" customWidth="1"/>
    <col min="2" max="2" width="17" customWidth="1"/>
    <col min="3" max="3" width="16.28515625" customWidth="1"/>
    <col min="4" max="4" width="19.28515625" style="12" customWidth="1"/>
    <col min="5" max="5" width="13.28515625" customWidth="1"/>
    <col min="6" max="6" width="21.7109375" customWidth="1"/>
    <col min="7" max="7" width="18.28515625" customWidth="1"/>
    <col min="8" max="8" width="19.140625" customWidth="1"/>
    <col min="9" max="9" width="19.28515625" customWidth="1"/>
    <col min="10" max="10" width="16.140625" customWidth="1"/>
    <col min="11" max="11" width="14.28515625" customWidth="1"/>
    <col min="12" max="12" width="16.42578125" customWidth="1"/>
    <col min="13" max="13" width="25.140625" bestFit="1" customWidth="1"/>
    <col min="14" max="14" width="18" customWidth="1"/>
    <col min="15" max="15" width="17" customWidth="1"/>
    <col min="16" max="16" width="20.7109375" customWidth="1"/>
    <col min="17" max="17" width="21.7109375" customWidth="1"/>
    <col min="18" max="19" width="14.140625" customWidth="1"/>
    <col min="20" max="20" width="16.42578125" customWidth="1"/>
    <col min="21" max="21" width="4.7109375" customWidth="1"/>
    <col min="22" max="22" width="4" customWidth="1"/>
    <col min="23" max="23" width="3.85546875" customWidth="1"/>
    <col min="24" max="24" width="4.7109375" customWidth="1"/>
    <col min="25" max="25" width="4" customWidth="1"/>
    <col min="26" max="26" width="4.7109375" customWidth="1"/>
    <col min="27" max="27" width="4.5703125" customWidth="1"/>
    <col min="28" max="28" width="4.28515625" customWidth="1"/>
    <col min="29" max="29" width="4.7109375" customWidth="1"/>
    <col min="30" max="30" width="4" customWidth="1"/>
    <col min="31" max="31" width="4.28515625" customWidth="1"/>
    <col min="32" max="32" width="3.85546875" customWidth="1"/>
    <col min="33" max="34" width="4.7109375" customWidth="1"/>
    <col min="35" max="35" width="4.42578125" customWidth="1"/>
    <col min="36" max="37" width="4.85546875" customWidth="1"/>
    <col min="38" max="39" width="4.5703125" customWidth="1"/>
    <col min="40" max="40" width="4.42578125" customWidth="1"/>
    <col min="41" max="41" width="5.28515625" customWidth="1"/>
    <col min="42" max="46" width="4.28515625" customWidth="1"/>
    <col min="47" max="47" width="4.42578125" customWidth="1"/>
  </cols>
  <sheetData>
    <row r="1" spans="1:20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20" x14ac:dyDescent="0.25">
      <c r="A2" s="40"/>
      <c r="B2" s="40"/>
      <c r="C2" s="40"/>
      <c r="D2" s="40"/>
      <c r="E2" s="40"/>
      <c r="F2" s="40"/>
      <c r="G2" s="40"/>
      <c r="H2" s="41"/>
      <c r="I2" s="41"/>
      <c r="J2" s="41"/>
      <c r="K2" s="41"/>
      <c r="L2" s="41"/>
      <c r="M2" s="41"/>
      <c r="N2" s="41"/>
      <c r="O2" s="42" t="s">
        <v>21</v>
      </c>
      <c r="P2" s="42" t="s">
        <v>33</v>
      </c>
      <c r="Q2" s="40"/>
    </row>
    <row r="3" spans="1:20" ht="18.75" x14ac:dyDescent="0.25">
      <c r="A3" s="78" t="s">
        <v>18</v>
      </c>
      <c r="B3" s="78"/>
      <c r="C3" s="78"/>
      <c r="D3" s="78"/>
      <c r="H3" s="80" t="s">
        <v>32</v>
      </c>
      <c r="I3" s="80"/>
      <c r="J3" s="80"/>
      <c r="K3" s="80"/>
      <c r="L3" s="80"/>
      <c r="M3" s="81"/>
      <c r="N3" s="43" t="s">
        <v>13</v>
      </c>
      <c r="O3" s="44">
        <v>17.64</v>
      </c>
      <c r="P3" s="43">
        <v>26.93</v>
      </c>
    </row>
    <row r="4" spans="1:20" x14ac:dyDescent="0.25">
      <c r="H4" s="82" t="s">
        <v>34</v>
      </c>
      <c r="I4" s="82"/>
      <c r="J4" s="82"/>
      <c r="K4" s="82"/>
      <c r="L4" s="82"/>
      <c r="M4" s="83"/>
      <c r="N4" s="43" t="s">
        <v>35</v>
      </c>
      <c r="O4" s="43">
        <v>21.16</v>
      </c>
      <c r="P4" s="43">
        <v>29.02</v>
      </c>
    </row>
    <row r="5" spans="1:20" ht="83.25" customHeight="1" x14ac:dyDescent="0.25">
      <c r="A5" s="74" t="s">
        <v>3</v>
      </c>
      <c r="B5" s="74" t="s">
        <v>2</v>
      </c>
      <c r="C5" s="79" t="s">
        <v>10</v>
      </c>
      <c r="D5" s="74" t="s">
        <v>11</v>
      </c>
      <c r="E5" s="74" t="s">
        <v>0</v>
      </c>
      <c r="F5" s="74" t="s">
        <v>6</v>
      </c>
      <c r="G5" s="74" t="s">
        <v>7</v>
      </c>
      <c r="H5" s="74" t="s">
        <v>8</v>
      </c>
      <c r="I5" s="74" t="s">
        <v>9</v>
      </c>
      <c r="J5" s="74" t="s">
        <v>22</v>
      </c>
      <c r="K5" s="74"/>
      <c r="L5" s="74" t="s">
        <v>24</v>
      </c>
      <c r="M5" s="74" t="s">
        <v>25</v>
      </c>
      <c r="N5" s="79" t="s">
        <v>44</v>
      </c>
      <c r="O5" s="74" t="s">
        <v>26</v>
      </c>
      <c r="P5" s="74" t="s">
        <v>43</v>
      </c>
      <c r="Q5" s="74" t="s">
        <v>4</v>
      </c>
      <c r="R5" s="74"/>
      <c r="S5" s="74" t="s">
        <v>53</v>
      </c>
      <c r="T5" s="74" t="s">
        <v>52</v>
      </c>
    </row>
    <row r="6" spans="1:20" ht="92.25" customHeight="1" x14ac:dyDescent="0.25">
      <c r="A6" s="74"/>
      <c r="B6" s="74"/>
      <c r="C6" s="75"/>
      <c r="D6" s="74"/>
      <c r="E6" s="74"/>
      <c r="F6" s="74"/>
      <c r="G6" s="74"/>
      <c r="H6" s="74"/>
      <c r="I6" s="74"/>
      <c r="J6" s="17" t="s">
        <v>1</v>
      </c>
      <c r="K6" s="17" t="s">
        <v>23</v>
      </c>
      <c r="L6" s="74"/>
      <c r="M6" s="74"/>
      <c r="N6" s="75"/>
      <c r="O6" s="74"/>
      <c r="P6" s="74"/>
      <c r="Q6" s="49" t="s">
        <v>38</v>
      </c>
      <c r="R6" s="49" t="s">
        <v>39</v>
      </c>
      <c r="S6" s="74"/>
      <c r="T6" s="74"/>
    </row>
    <row r="7" spans="1:20" x14ac:dyDescent="0.25">
      <c r="A7" s="5">
        <v>1</v>
      </c>
      <c r="B7" s="5">
        <v>2</v>
      </c>
      <c r="C7" s="5">
        <v>3</v>
      </c>
      <c r="D7" s="11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</row>
    <row r="8" spans="1:20" ht="30" customHeight="1" x14ac:dyDescent="0.25">
      <c r="A8" s="6">
        <v>44805</v>
      </c>
      <c r="B8" s="9">
        <v>1245.8</v>
      </c>
      <c r="C8" s="18">
        <v>96.9</v>
      </c>
      <c r="D8" s="11">
        <v>40097729</v>
      </c>
      <c r="E8" s="18" t="s">
        <v>21</v>
      </c>
      <c r="F8" s="32">
        <v>271</v>
      </c>
      <c r="G8" s="32">
        <v>228.87100000000001</v>
      </c>
      <c r="H8" s="14"/>
      <c r="I8" s="32">
        <f t="shared" ref="I8:I11" si="0">F8-(G8+H8)</f>
        <v>42.128999999999991</v>
      </c>
      <c r="J8" s="72" t="s">
        <v>45</v>
      </c>
      <c r="K8" s="73"/>
      <c r="L8" s="9"/>
      <c r="M8" s="9"/>
      <c r="N8" s="24">
        <v>3.101</v>
      </c>
      <c r="O8" s="19">
        <f>N8*O3</f>
        <v>54.701640000000005</v>
      </c>
      <c r="P8" s="51">
        <f>N8*P3</f>
        <v>83.509929999999997</v>
      </c>
      <c r="Q8" s="46">
        <f>N8</f>
        <v>3.101</v>
      </c>
      <c r="R8" s="32"/>
      <c r="S8" s="53">
        <f>-(Q8*O3)</f>
        <v>-54.701640000000005</v>
      </c>
      <c r="T8" s="53">
        <f>-(Q8*P3)</f>
        <v>-83.509929999999997</v>
      </c>
    </row>
    <row r="9" spans="1:20" x14ac:dyDescent="0.25">
      <c r="A9" s="6">
        <v>44835</v>
      </c>
      <c r="B9" s="9">
        <v>1245.8</v>
      </c>
      <c r="C9" s="18">
        <v>96.9</v>
      </c>
      <c r="D9" s="11">
        <v>40097729</v>
      </c>
      <c r="E9" s="18" t="s">
        <v>21</v>
      </c>
      <c r="F9" s="32">
        <v>220</v>
      </c>
      <c r="G9" s="32">
        <v>270.45999999999998</v>
      </c>
      <c r="H9" s="14"/>
      <c r="I9" s="32">
        <f t="shared" si="0"/>
        <v>-50.45999999999998</v>
      </c>
      <c r="J9" s="8"/>
      <c r="K9" s="8"/>
      <c r="L9" s="15"/>
      <c r="M9" s="15"/>
      <c r="N9" s="24">
        <v>3.101</v>
      </c>
      <c r="O9" s="19">
        <f>N9*O3</f>
        <v>54.701640000000005</v>
      </c>
      <c r="P9" s="51">
        <f>N9*P3</f>
        <v>83.509929999999997</v>
      </c>
      <c r="Q9" s="28">
        <f>N9</f>
        <v>3.101</v>
      </c>
      <c r="R9" s="16"/>
      <c r="S9" s="53">
        <f>-(Q9*O3)</f>
        <v>-54.701640000000005</v>
      </c>
      <c r="T9" s="53">
        <f>-(Q9*P3)</f>
        <v>-83.509929999999997</v>
      </c>
    </row>
    <row r="10" spans="1:20" x14ac:dyDescent="0.25">
      <c r="A10" s="6">
        <v>44866</v>
      </c>
      <c r="B10" s="9">
        <v>1245.8</v>
      </c>
      <c r="C10" s="18">
        <v>96.9</v>
      </c>
      <c r="D10" s="11">
        <v>40097729</v>
      </c>
      <c r="E10" s="18" t="s">
        <v>21</v>
      </c>
      <c r="F10" s="23">
        <v>211</v>
      </c>
      <c r="G10" s="23">
        <v>270.44099999999997</v>
      </c>
      <c r="H10" s="8"/>
      <c r="I10" s="32">
        <f t="shared" si="0"/>
        <v>-59.440999999999974</v>
      </c>
      <c r="J10" s="8"/>
      <c r="K10" s="8"/>
      <c r="L10" s="8"/>
      <c r="M10" s="8"/>
      <c r="N10" s="24"/>
      <c r="O10" s="19"/>
      <c r="P10" s="51"/>
      <c r="Q10" s="30"/>
      <c r="R10" s="8"/>
      <c r="S10" s="102" t="s">
        <v>50</v>
      </c>
      <c r="T10" s="103"/>
    </row>
    <row r="11" spans="1:20" x14ac:dyDescent="0.25">
      <c r="A11" s="6">
        <v>44896</v>
      </c>
      <c r="B11" s="7">
        <v>1245.8</v>
      </c>
      <c r="C11" s="7">
        <v>96.9</v>
      </c>
      <c r="D11" s="11">
        <v>40097729</v>
      </c>
      <c r="E11" s="7" t="s">
        <v>21</v>
      </c>
      <c r="F11" s="23">
        <v>179</v>
      </c>
      <c r="G11" s="23">
        <v>275.97300000000001</v>
      </c>
      <c r="H11" s="8"/>
      <c r="I11" s="23">
        <f t="shared" si="0"/>
        <v>-96.973000000000013</v>
      </c>
      <c r="J11" s="8"/>
      <c r="K11" s="8"/>
      <c r="L11" s="8"/>
      <c r="M11" s="8"/>
      <c r="N11" s="25"/>
      <c r="O11" s="13"/>
      <c r="P11" s="13"/>
      <c r="Q11" s="30"/>
      <c r="R11" s="8"/>
      <c r="S11" s="102"/>
      <c r="T11" s="103"/>
    </row>
    <row r="12" spans="1:20" x14ac:dyDescent="0.25">
      <c r="B12" s="1"/>
      <c r="C12" s="1"/>
      <c r="O12" s="56">
        <f>O9+O8</f>
        <v>109.40328000000001</v>
      </c>
      <c r="P12" s="56">
        <f>P9+P8</f>
        <v>167.01985999999999</v>
      </c>
      <c r="Q12" s="57"/>
      <c r="R12" s="58"/>
      <c r="S12" s="61">
        <f>SUM(S8:S11)</f>
        <v>-109.40328000000001</v>
      </c>
      <c r="T12" s="61">
        <f>SUM(T8:T11)</f>
        <v>-167.01985999999999</v>
      </c>
    </row>
    <row r="13" spans="1:20" x14ac:dyDescent="0.25">
      <c r="B13" s="1"/>
      <c r="C13" s="1"/>
      <c r="O13" s="58"/>
      <c r="P13" s="58"/>
      <c r="Q13" s="58"/>
      <c r="R13" s="60" t="s">
        <v>41</v>
      </c>
      <c r="T13" s="58"/>
    </row>
    <row r="14" spans="1:20" x14ac:dyDescent="0.25">
      <c r="B14" s="1"/>
      <c r="C14" s="1"/>
      <c r="O14" s="58"/>
      <c r="P14" s="58"/>
      <c r="Q14" s="58"/>
      <c r="R14" s="58"/>
      <c r="S14" s="58"/>
      <c r="T14" s="61">
        <f>S12+T12</f>
        <v>-276.42313999999999</v>
      </c>
    </row>
    <row r="15" spans="1:20" x14ac:dyDescent="0.25">
      <c r="B15" s="1"/>
      <c r="C15" s="1"/>
    </row>
    <row r="16" spans="1:20" x14ac:dyDescent="0.25">
      <c r="B16" s="1"/>
      <c r="C16" s="1"/>
    </row>
    <row r="17" spans="2:3" x14ac:dyDescent="0.25">
      <c r="B17" s="1"/>
      <c r="C17" s="1"/>
    </row>
    <row r="18" spans="2:3" x14ac:dyDescent="0.25">
      <c r="B18" s="1"/>
      <c r="C18" s="1"/>
    </row>
    <row r="19" spans="2:3" x14ac:dyDescent="0.25">
      <c r="B19" s="1"/>
      <c r="C19" s="1"/>
    </row>
    <row r="20" spans="2:3" x14ac:dyDescent="0.25">
      <c r="B20" s="1"/>
      <c r="C20" s="1"/>
    </row>
    <row r="21" spans="2:3" x14ac:dyDescent="0.25">
      <c r="B21" s="1"/>
      <c r="C21" s="1"/>
    </row>
    <row r="22" spans="2:3" x14ac:dyDescent="0.25">
      <c r="B22" s="1"/>
      <c r="C22" s="1"/>
    </row>
    <row r="23" spans="2:3" x14ac:dyDescent="0.25">
      <c r="B23" s="1"/>
      <c r="C23" s="1"/>
    </row>
    <row r="24" spans="2:3" x14ac:dyDescent="0.25">
      <c r="B24" s="1"/>
      <c r="C24" s="1"/>
    </row>
    <row r="25" spans="2:3" x14ac:dyDescent="0.25">
      <c r="B25" s="1"/>
      <c r="C25" s="1"/>
    </row>
  </sheetData>
  <sheetProtection algorithmName="SHA-512" hashValue="2klV4CWobmFmnqAygE1krheBlMih+ltx6ShR1IiXkwmtZmTLJYMrE+bFtEBKz64kTQ/2G9rY+NiIaI7B1N0SzA==" saltValue="gXYeM/ftzraXZFg0hAQf3A==" spinCount="100000" sheet="1" objects="1" scenarios="1" selectLockedCells="1" selectUnlockedCells="1"/>
  <mergeCells count="25">
    <mergeCell ref="P5:P6"/>
    <mergeCell ref="J8:K8"/>
    <mergeCell ref="S10:T10"/>
    <mergeCell ref="S11:T11"/>
    <mergeCell ref="H3:M3"/>
    <mergeCell ref="H4:M4"/>
    <mergeCell ref="S5:S6"/>
    <mergeCell ref="T5:T6"/>
    <mergeCell ref="L5:L6"/>
    <mergeCell ref="A1:Q1"/>
    <mergeCell ref="M5:M6"/>
    <mergeCell ref="N5:N6"/>
    <mergeCell ref="O5:O6"/>
    <mergeCell ref="A3:D3"/>
    <mergeCell ref="A5:A6"/>
    <mergeCell ref="B5:B6"/>
    <mergeCell ref="C5:C6"/>
    <mergeCell ref="D5:D6"/>
    <mergeCell ref="E5:E6"/>
    <mergeCell ref="F5:F6"/>
    <mergeCell ref="G5:G6"/>
    <mergeCell ref="H5:H6"/>
    <mergeCell ref="Q5:R5"/>
    <mergeCell ref="I5:I6"/>
    <mergeCell ref="J5:K5"/>
  </mergeCells>
  <pageMargins left="0.25" right="0.25" top="0.75" bottom="0.75" header="0.3" footer="0.3"/>
  <pageSetup paperSize="9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zoomScale="70" zoomScaleNormal="70" workbookViewId="0">
      <selection activeCell="N13" sqref="N13"/>
    </sheetView>
  </sheetViews>
  <sheetFormatPr defaultRowHeight="15" x14ac:dyDescent="0.25"/>
  <cols>
    <col min="1" max="1" width="9.5703125" style="4" customWidth="1"/>
    <col min="2" max="2" width="17" customWidth="1"/>
    <col min="3" max="3" width="16.28515625" customWidth="1"/>
    <col min="4" max="4" width="19.28515625" style="12" customWidth="1"/>
    <col min="5" max="5" width="13.28515625" customWidth="1"/>
    <col min="6" max="6" width="21.7109375" customWidth="1"/>
    <col min="7" max="7" width="18.28515625" customWidth="1"/>
    <col min="8" max="8" width="19.140625" customWidth="1"/>
    <col min="9" max="9" width="19.28515625" customWidth="1"/>
    <col min="10" max="10" width="16.140625" customWidth="1"/>
    <col min="11" max="11" width="14.28515625" customWidth="1"/>
    <col min="12" max="12" width="16.42578125" customWidth="1"/>
    <col min="13" max="13" width="25.140625" bestFit="1" customWidth="1"/>
    <col min="14" max="14" width="18" customWidth="1"/>
    <col min="15" max="15" width="17" customWidth="1"/>
    <col min="16" max="16" width="20.7109375" customWidth="1"/>
    <col min="17" max="17" width="21.7109375" customWidth="1"/>
    <col min="18" max="19" width="14.140625" customWidth="1"/>
    <col min="20" max="20" width="16.42578125" customWidth="1"/>
    <col min="21" max="21" width="4.7109375" customWidth="1"/>
    <col min="22" max="22" width="4" customWidth="1"/>
    <col min="23" max="23" width="3.85546875" customWidth="1"/>
    <col min="24" max="24" width="4.7109375" customWidth="1"/>
    <col min="25" max="25" width="4" customWidth="1"/>
    <col min="26" max="26" width="4.7109375" customWidth="1"/>
    <col min="27" max="27" width="4.5703125" customWidth="1"/>
    <col min="28" max="28" width="4.28515625" customWidth="1"/>
    <col min="29" max="29" width="4.7109375" customWidth="1"/>
    <col min="30" max="30" width="4" customWidth="1"/>
    <col min="31" max="31" width="4.28515625" customWidth="1"/>
    <col min="32" max="32" width="3.85546875" customWidth="1"/>
    <col min="33" max="34" width="4.7109375" customWidth="1"/>
    <col min="35" max="35" width="4.42578125" customWidth="1"/>
    <col min="36" max="37" width="4.85546875" customWidth="1"/>
    <col min="38" max="39" width="4.5703125" customWidth="1"/>
    <col min="40" max="40" width="4.42578125" customWidth="1"/>
    <col min="41" max="41" width="5.28515625" customWidth="1"/>
    <col min="42" max="46" width="4.28515625" customWidth="1"/>
    <col min="47" max="47" width="4.42578125" customWidth="1"/>
  </cols>
  <sheetData>
    <row r="1" spans="1:20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20" x14ac:dyDescent="0.25">
      <c r="A2" s="40"/>
      <c r="B2" s="40"/>
      <c r="C2" s="40"/>
      <c r="D2" s="40"/>
      <c r="E2" s="40"/>
      <c r="F2" s="40"/>
      <c r="G2" s="40"/>
      <c r="H2" s="41"/>
      <c r="I2" s="41"/>
      <c r="J2" s="41"/>
      <c r="K2" s="41"/>
      <c r="L2" s="41"/>
      <c r="M2" s="41"/>
      <c r="N2" s="41"/>
      <c r="O2" s="42" t="s">
        <v>21</v>
      </c>
      <c r="P2" s="42" t="s">
        <v>33</v>
      </c>
      <c r="Q2" s="40"/>
    </row>
    <row r="3" spans="1:20" ht="18.75" x14ac:dyDescent="0.25">
      <c r="A3" s="78" t="s">
        <v>19</v>
      </c>
      <c r="B3" s="78"/>
      <c r="C3" s="78"/>
      <c r="D3" s="78"/>
      <c r="H3" s="80" t="s">
        <v>32</v>
      </c>
      <c r="I3" s="80"/>
      <c r="J3" s="80"/>
      <c r="K3" s="80"/>
      <c r="L3" s="80"/>
      <c r="M3" s="81"/>
      <c r="N3" s="43" t="s">
        <v>13</v>
      </c>
      <c r="O3" s="44">
        <v>17.64</v>
      </c>
      <c r="P3" s="43">
        <v>26.93</v>
      </c>
    </row>
    <row r="4" spans="1:20" x14ac:dyDescent="0.25">
      <c r="H4" s="82" t="s">
        <v>34</v>
      </c>
      <c r="I4" s="82"/>
      <c r="J4" s="82"/>
      <c r="K4" s="82"/>
      <c r="L4" s="82"/>
      <c r="M4" s="83"/>
      <c r="N4" s="43" t="s">
        <v>35</v>
      </c>
      <c r="O4" s="43">
        <v>21.16</v>
      </c>
      <c r="P4" s="43">
        <v>29.02</v>
      </c>
    </row>
    <row r="5" spans="1:20" ht="83.25" customHeight="1" x14ac:dyDescent="0.25">
      <c r="A5" s="74" t="s">
        <v>3</v>
      </c>
      <c r="B5" s="74" t="s">
        <v>2</v>
      </c>
      <c r="C5" s="79" t="s">
        <v>10</v>
      </c>
      <c r="D5" s="74" t="s">
        <v>11</v>
      </c>
      <c r="E5" s="74" t="s">
        <v>0</v>
      </c>
      <c r="F5" s="74" t="s">
        <v>6</v>
      </c>
      <c r="G5" s="74" t="s">
        <v>7</v>
      </c>
      <c r="H5" s="74" t="s">
        <v>8</v>
      </c>
      <c r="I5" s="74" t="s">
        <v>9</v>
      </c>
      <c r="J5" s="74" t="s">
        <v>22</v>
      </c>
      <c r="K5" s="74"/>
      <c r="L5" s="74" t="s">
        <v>24</v>
      </c>
      <c r="M5" s="74" t="s">
        <v>25</v>
      </c>
      <c r="N5" s="79" t="s">
        <v>44</v>
      </c>
      <c r="O5" s="74" t="s">
        <v>26</v>
      </c>
      <c r="P5" s="74" t="s">
        <v>43</v>
      </c>
      <c r="Q5" s="74" t="s">
        <v>4</v>
      </c>
      <c r="R5" s="74"/>
      <c r="S5" s="74" t="s">
        <v>53</v>
      </c>
      <c r="T5" s="74" t="s">
        <v>52</v>
      </c>
    </row>
    <row r="6" spans="1:20" ht="92.25" customHeight="1" x14ac:dyDescent="0.25">
      <c r="A6" s="74"/>
      <c r="B6" s="74"/>
      <c r="C6" s="75"/>
      <c r="D6" s="74"/>
      <c r="E6" s="74"/>
      <c r="F6" s="74"/>
      <c r="G6" s="74"/>
      <c r="H6" s="74"/>
      <c r="I6" s="74"/>
      <c r="J6" s="17" t="s">
        <v>1</v>
      </c>
      <c r="K6" s="17" t="s">
        <v>23</v>
      </c>
      <c r="L6" s="74"/>
      <c r="M6" s="74"/>
      <c r="N6" s="75"/>
      <c r="O6" s="74"/>
      <c r="P6" s="74"/>
      <c r="Q6" s="49" t="s">
        <v>38</v>
      </c>
      <c r="R6" s="49" t="s">
        <v>39</v>
      </c>
      <c r="S6" s="74"/>
      <c r="T6" s="74"/>
    </row>
    <row r="7" spans="1:20" x14ac:dyDescent="0.25">
      <c r="A7" s="5">
        <v>1</v>
      </c>
      <c r="B7" s="5">
        <v>2</v>
      </c>
      <c r="C7" s="5">
        <v>3</v>
      </c>
      <c r="D7" s="11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</row>
    <row r="8" spans="1:20" x14ac:dyDescent="0.25">
      <c r="A8" s="6">
        <v>44805</v>
      </c>
      <c r="B8" s="9">
        <v>1878.5</v>
      </c>
      <c r="C8" s="9">
        <v>156</v>
      </c>
      <c r="D8" s="11">
        <v>14571985</v>
      </c>
      <c r="E8" s="18" t="s">
        <v>21</v>
      </c>
      <c r="F8" s="29">
        <v>217</v>
      </c>
      <c r="G8" s="29">
        <v>323.69</v>
      </c>
      <c r="H8" s="29"/>
      <c r="I8" s="32">
        <f t="shared" ref="I8:I11" si="0">F8-(G8+H8)</f>
        <v>-106.69</v>
      </c>
      <c r="J8" s="9"/>
      <c r="K8" s="9"/>
      <c r="L8" s="9"/>
      <c r="M8" s="9"/>
      <c r="N8" s="24">
        <v>4.992</v>
      </c>
      <c r="O8" s="19">
        <f>N8*O3</f>
        <v>88.058880000000002</v>
      </c>
      <c r="P8" s="51">
        <f>N8*P3</f>
        <v>134.43456</v>
      </c>
      <c r="Q8" s="29">
        <f>N8</f>
        <v>4.992</v>
      </c>
      <c r="R8" s="9"/>
      <c r="S8" s="53">
        <f>-(Q8*O3)</f>
        <v>-88.058880000000002</v>
      </c>
      <c r="T8" s="53">
        <f>-(Q8*P3)</f>
        <v>-134.43456</v>
      </c>
    </row>
    <row r="9" spans="1:20" x14ac:dyDescent="0.25">
      <c r="A9" s="6">
        <v>44835</v>
      </c>
      <c r="B9" s="9">
        <v>1878.5</v>
      </c>
      <c r="C9" s="18">
        <v>156</v>
      </c>
      <c r="D9" s="11">
        <v>14571985</v>
      </c>
      <c r="E9" s="18" t="s">
        <v>21</v>
      </c>
      <c r="F9" s="29">
        <v>213</v>
      </c>
      <c r="G9" s="29">
        <v>304.95</v>
      </c>
      <c r="H9" s="29"/>
      <c r="I9" s="32">
        <f t="shared" si="0"/>
        <v>-91.949999999999989</v>
      </c>
      <c r="J9" s="8"/>
      <c r="K9" s="8"/>
      <c r="L9" s="15"/>
      <c r="M9" s="15"/>
      <c r="N9" s="24">
        <v>4.992</v>
      </c>
      <c r="O9" s="19">
        <f>N9*O3</f>
        <v>88.058880000000002</v>
      </c>
      <c r="P9" s="51">
        <f>N9*P3</f>
        <v>134.43456</v>
      </c>
      <c r="Q9" s="29">
        <f t="shared" ref="Q9" si="1">N9</f>
        <v>4.992</v>
      </c>
      <c r="R9" s="16"/>
      <c r="S9" s="53">
        <f>-(Q9*O3)</f>
        <v>-88.058880000000002</v>
      </c>
      <c r="T9" s="53">
        <f>-(Q9*P3)</f>
        <v>-134.43456</v>
      </c>
    </row>
    <row r="10" spans="1:20" x14ac:dyDescent="0.25">
      <c r="A10" s="6">
        <v>44866</v>
      </c>
      <c r="B10" s="9">
        <v>1878.5</v>
      </c>
      <c r="C10" s="18">
        <v>156</v>
      </c>
      <c r="D10" s="11">
        <v>14571985</v>
      </c>
      <c r="E10" s="18" t="s">
        <v>21</v>
      </c>
      <c r="F10" s="31">
        <v>226</v>
      </c>
      <c r="G10" s="31">
        <v>352.7</v>
      </c>
      <c r="H10" s="30"/>
      <c r="I10" s="32">
        <f t="shared" si="0"/>
        <v>-126.69999999999999</v>
      </c>
      <c r="J10" s="8"/>
      <c r="K10" s="8"/>
      <c r="L10" s="8"/>
      <c r="M10" s="8"/>
      <c r="N10" s="24"/>
      <c r="O10" s="19"/>
      <c r="P10" s="51"/>
      <c r="Q10" s="29"/>
      <c r="R10" s="8"/>
      <c r="S10" s="102" t="s">
        <v>50</v>
      </c>
      <c r="T10" s="103"/>
    </row>
    <row r="11" spans="1:20" x14ac:dyDescent="0.25">
      <c r="A11" s="6">
        <v>44896</v>
      </c>
      <c r="B11" s="7">
        <v>1878.5</v>
      </c>
      <c r="C11" s="7">
        <v>156</v>
      </c>
      <c r="D11" s="11">
        <v>14571985</v>
      </c>
      <c r="E11" s="7" t="s">
        <v>21</v>
      </c>
      <c r="F11" s="31">
        <v>221</v>
      </c>
      <c r="G11" s="31">
        <v>255.7</v>
      </c>
      <c r="H11" s="30"/>
      <c r="I11" s="23">
        <f t="shared" si="0"/>
        <v>-34.699999999999989</v>
      </c>
      <c r="J11" s="8"/>
      <c r="K11" s="8"/>
      <c r="L11" s="8"/>
      <c r="M11" s="8"/>
      <c r="N11" s="25"/>
      <c r="O11" s="13"/>
      <c r="P11" s="13"/>
      <c r="Q11" s="31"/>
      <c r="R11" s="8"/>
      <c r="S11" s="102"/>
      <c r="T11" s="103"/>
    </row>
    <row r="12" spans="1:20" x14ac:dyDescent="0.25">
      <c r="B12" s="1"/>
      <c r="C12" s="1"/>
      <c r="O12" s="56">
        <f>O9+O8</f>
        <v>176.11776</v>
      </c>
      <c r="P12" s="67">
        <f>P9+P8</f>
        <v>268.86912000000001</v>
      </c>
      <c r="Q12" s="63"/>
      <c r="R12" s="58"/>
      <c r="S12" s="61">
        <f>SUM(S8:S11)</f>
        <v>-176.11776</v>
      </c>
      <c r="T12" s="61">
        <f>SUM(T8:T11)</f>
        <v>-268.86912000000001</v>
      </c>
    </row>
    <row r="13" spans="1:20" x14ac:dyDescent="0.25">
      <c r="B13" s="1"/>
      <c r="C13" s="1"/>
      <c r="O13" s="58"/>
      <c r="P13" s="58"/>
      <c r="Q13" s="58"/>
      <c r="R13" s="60" t="s">
        <v>41</v>
      </c>
      <c r="T13" s="58"/>
    </row>
    <row r="14" spans="1:20" x14ac:dyDescent="0.25">
      <c r="B14" s="1"/>
      <c r="C14" s="1"/>
      <c r="O14" s="58"/>
      <c r="P14" s="58"/>
      <c r="Q14" s="58"/>
      <c r="R14" s="58"/>
      <c r="S14" s="58"/>
      <c r="T14" s="61">
        <f>S12+T12</f>
        <v>-444.98688000000004</v>
      </c>
    </row>
    <row r="15" spans="1:20" x14ac:dyDescent="0.25">
      <c r="B15" s="1"/>
      <c r="C15" s="1"/>
    </row>
    <row r="16" spans="1:20" x14ac:dyDescent="0.25">
      <c r="B16" s="1"/>
      <c r="C16" s="1"/>
    </row>
    <row r="17" spans="2:3" x14ac:dyDescent="0.25">
      <c r="B17" s="1"/>
      <c r="C17" s="1"/>
    </row>
    <row r="18" spans="2:3" x14ac:dyDescent="0.25">
      <c r="B18" s="1"/>
      <c r="C18" s="1"/>
    </row>
    <row r="19" spans="2:3" x14ac:dyDescent="0.25">
      <c r="B19" s="1"/>
      <c r="C19" s="1"/>
    </row>
    <row r="20" spans="2:3" x14ac:dyDescent="0.25">
      <c r="B20" s="1"/>
      <c r="C20" s="1"/>
    </row>
    <row r="21" spans="2:3" x14ac:dyDescent="0.25">
      <c r="B21" s="1"/>
      <c r="C21" s="1"/>
    </row>
    <row r="22" spans="2:3" x14ac:dyDescent="0.25">
      <c r="B22" s="1"/>
      <c r="C22" s="1"/>
    </row>
    <row r="23" spans="2:3" x14ac:dyDescent="0.25">
      <c r="B23" s="1"/>
      <c r="C23" s="1"/>
    </row>
    <row r="24" spans="2:3" x14ac:dyDescent="0.25">
      <c r="B24" s="1"/>
      <c r="C24" s="1"/>
    </row>
    <row r="25" spans="2:3" x14ac:dyDescent="0.25">
      <c r="B25" s="1"/>
      <c r="C25" s="1"/>
    </row>
  </sheetData>
  <sheetProtection algorithmName="SHA-512" hashValue="QHu8aHIuhAvo8HgAcPBhewdJrqdEROe55YKSeFOCgDTnyeyoek6ZHg5grA5K4ytLs5K3nwOXN0lGtXAwII0Ecw==" saltValue="BJqKdogPyMh2pnsQYjrFbQ==" spinCount="100000" sheet="1" objects="1" scenarios="1" selectLockedCells="1" selectUnlockedCells="1"/>
  <mergeCells count="24">
    <mergeCell ref="P5:P6"/>
    <mergeCell ref="S10:T10"/>
    <mergeCell ref="S11:T11"/>
    <mergeCell ref="H3:M3"/>
    <mergeCell ref="H4:M4"/>
    <mergeCell ref="S5:S6"/>
    <mergeCell ref="T5:T6"/>
    <mergeCell ref="L5:L6"/>
    <mergeCell ref="A1:Q1"/>
    <mergeCell ref="M5:M6"/>
    <mergeCell ref="N5:N6"/>
    <mergeCell ref="O5:O6"/>
    <mergeCell ref="A3:D3"/>
    <mergeCell ref="A5:A6"/>
    <mergeCell ref="B5:B6"/>
    <mergeCell ref="C5:C6"/>
    <mergeCell ref="D5:D6"/>
    <mergeCell ref="E5:E6"/>
    <mergeCell ref="F5:F6"/>
    <mergeCell ref="G5:G6"/>
    <mergeCell ref="H5:H6"/>
    <mergeCell ref="Q5:R5"/>
    <mergeCell ref="I5:I6"/>
    <mergeCell ref="J5:K5"/>
  </mergeCells>
  <pageMargins left="0.25" right="0.25" top="0.75" bottom="0.75" header="0.3" footer="0.3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"/>
  <sheetViews>
    <sheetView zoomScale="70" zoomScaleNormal="70" workbookViewId="0">
      <selection activeCell="N13" sqref="N13"/>
    </sheetView>
  </sheetViews>
  <sheetFormatPr defaultRowHeight="15" x14ac:dyDescent="0.25"/>
  <cols>
    <col min="1" max="1" width="9.5703125" style="4" customWidth="1"/>
    <col min="2" max="2" width="17" customWidth="1"/>
    <col min="3" max="3" width="16.28515625" customWidth="1"/>
    <col min="4" max="4" width="19.28515625" style="12" customWidth="1"/>
    <col min="5" max="5" width="13.28515625" customWidth="1"/>
    <col min="6" max="6" width="21.7109375" customWidth="1"/>
    <col min="7" max="7" width="18.28515625" customWidth="1"/>
    <col min="8" max="8" width="19.140625" customWidth="1"/>
    <col min="9" max="9" width="19.28515625" customWidth="1"/>
    <col min="10" max="10" width="16.140625" customWidth="1"/>
    <col min="11" max="11" width="14.28515625" customWidth="1"/>
    <col min="12" max="12" width="16.42578125" customWidth="1"/>
    <col min="13" max="13" width="25.140625" bestFit="1" customWidth="1"/>
    <col min="14" max="14" width="18" customWidth="1"/>
    <col min="15" max="15" width="17" customWidth="1"/>
    <col min="16" max="16" width="20.7109375" customWidth="1"/>
    <col min="17" max="17" width="21.7109375" customWidth="1"/>
    <col min="18" max="19" width="14.140625" customWidth="1"/>
    <col min="20" max="20" width="16.42578125" customWidth="1"/>
    <col min="21" max="21" width="4.7109375" customWidth="1"/>
    <col min="22" max="22" width="4" customWidth="1"/>
    <col min="23" max="23" width="3.85546875" customWidth="1"/>
    <col min="24" max="24" width="4.7109375" customWidth="1"/>
    <col min="25" max="25" width="4" customWidth="1"/>
    <col min="26" max="26" width="4.7109375" customWidth="1"/>
    <col min="27" max="27" width="4.5703125" customWidth="1"/>
    <col min="28" max="28" width="4.28515625" customWidth="1"/>
    <col min="29" max="29" width="4.7109375" customWidth="1"/>
    <col min="30" max="30" width="4" customWidth="1"/>
    <col min="31" max="31" width="4.28515625" customWidth="1"/>
    <col min="32" max="32" width="3.85546875" customWidth="1"/>
    <col min="33" max="34" width="4.7109375" customWidth="1"/>
    <col min="35" max="35" width="4.42578125" customWidth="1"/>
    <col min="36" max="37" width="4.85546875" customWidth="1"/>
    <col min="38" max="39" width="4.5703125" customWidth="1"/>
    <col min="40" max="40" width="4.42578125" customWidth="1"/>
    <col min="41" max="41" width="5.28515625" customWidth="1"/>
    <col min="42" max="46" width="4.28515625" customWidth="1"/>
    <col min="47" max="47" width="4.42578125" customWidth="1"/>
  </cols>
  <sheetData>
    <row r="1" spans="1:20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20" x14ac:dyDescent="0.25">
      <c r="A2" s="40"/>
      <c r="B2" s="40"/>
      <c r="C2" s="40"/>
      <c r="D2" s="40"/>
      <c r="E2" s="40"/>
      <c r="F2" s="40"/>
      <c r="G2" s="40"/>
      <c r="H2" s="41"/>
      <c r="I2" s="41"/>
      <c r="J2" s="41"/>
      <c r="K2" s="41"/>
      <c r="L2" s="41"/>
      <c r="M2" s="41"/>
      <c r="N2" s="41"/>
      <c r="O2" s="42" t="s">
        <v>21</v>
      </c>
      <c r="P2" s="42" t="s">
        <v>33</v>
      </c>
      <c r="Q2" s="40"/>
    </row>
    <row r="3" spans="1:20" ht="18.75" x14ac:dyDescent="0.25">
      <c r="A3" s="78" t="s">
        <v>20</v>
      </c>
      <c r="B3" s="78"/>
      <c r="C3" s="78"/>
      <c r="D3" s="78"/>
      <c r="H3" s="80" t="s">
        <v>32</v>
      </c>
      <c r="I3" s="80"/>
      <c r="J3" s="80"/>
      <c r="K3" s="80"/>
      <c r="L3" s="80"/>
      <c r="M3" s="81"/>
      <c r="N3" s="43" t="s">
        <v>13</v>
      </c>
      <c r="O3" s="44">
        <v>17.64</v>
      </c>
      <c r="P3" s="43">
        <v>26.93</v>
      </c>
    </row>
    <row r="4" spans="1:20" x14ac:dyDescent="0.25">
      <c r="H4" s="82" t="s">
        <v>34</v>
      </c>
      <c r="I4" s="82"/>
      <c r="J4" s="82"/>
      <c r="K4" s="82"/>
      <c r="L4" s="82"/>
      <c r="M4" s="83"/>
      <c r="N4" s="43" t="s">
        <v>35</v>
      </c>
      <c r="O4" s="43">
        <v>21.16</v>
      </c>
      <c r="P4" s="43">
        <v>29.02</v>
      </c>
    </row>
    <row r="5" spans="1:20" ht="83.25" customHeight="1" x14ac:dyDescent="0.25">
      <c r="A5" s="74" t="s">
        <v>3</v>
      </c>
      <c r="B5" s="74" t="s">
        <v>2</v>
      </c>
      <c r="C5" s="79" t="s">
        <v>10</v>
      </c>
      <c r="D5" s="74" t="s">
        <v>11</v>
      </c>
      <c r="E5" s="74" t="s">
        <v>0</v>
      </c>
      <c r="F5" s="74" t="s">
        <v>6</v>
      </c>
      <c r="G5" s="74" t="s">
        <v>7</v>
      </c>
      <c r="H5" s="74" t="s">
        <v>8</v>
      </c>
      <c r="I5" s="74" t="s">
        <v>9</v>
      </c>
      <c r="J5" s="74" t="s">
        <v>22</v>
      </c>
      <c r="K5" s="74"/>
      <c r="L5" s="74" t="s">
        <v>24</v>
      </c>
      <c r="M5" s="74" t="s">
        <v>25</v>
      </c>
      <c r="N5" s="79" t="s">
        <v>44</v>
      </c>
      <c r="O5" s="74" t="s">
        <v>26</v>
      </c>
      <c r="P5" s="74" t="s">
        <v>43</v>
      </c>
      <c r="Q5" s="74" t="s">
        <v>4</v>
      </c>
      <c r="R5" s="74"/>
      <c r="S5" s="74" t="s">
        <v>53</v>
      </c>
      <c r="T5" s="74" t="s">
        <v>52</v>
      </c>
    </row>
    <row r="6" spans="1:20" ht="92.25" customHeight="1" x14ac:dyDescent="0.25">
      <c r="A6" s="74"/>
      <c r="B6" s="74"/>
      <c r="C6" s="75"/>
      <c r="D6" s="74"/>
      <c r="E6" s="74"/>
      <c r="F6" s="74"/>
      <c r="G6" s="74"/>
      <c r="H6" s="74"/>
      <c r="I6" s="74"/>
      <c r="J6" s="17" t="s">
        <v>1</v>
      </c>
      <c r="K6" s="17" t="s">
        <v>23</v>
      </c>
      <c r="L6" s="74"/>
      <c r="M6" s="74"/>
      <c r="N6" s="75"/>
      <c r="O6" s="74"/>
      <c r="P6" s="74"/>
      <c r="Q6" s="49" t="s">
        <v>38</v>
      </c>
      <c r="R6" s="49" t="s">
        <v>39</v>
      </c>
      <c r="S6" s="74"/>
      <c r="T6" s="74"/>
    </row>
    <row r="7" spans="1:20" x14ac:dyDescent="0.25">
      <c r="A7" s="5">
        <v>1</v>
      </c>
      <c r="B7" s="5">
        <v>2</v>
      </c>
      <c r="C7" s="5">
        <v>3</v>
      </c>
      <c r="D7" s="11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</row>
    <row r="8" spans="1:20" x14ac:dyDescent="0.25">
      <c r="A8" s="6">
        <v>44805</v>
      </c>
      <c r="B8" s="9">
        <v>3111.3</v>
      </c>
      <c r="C8" s="9">
        <v>245.1</v>
      </c>
      <c r="D8" s="11">
        <v>14540629</v>
      </c>
      <c r="E8" s="18" t="s">
        <v>21</v>
      </c>
      <c r="F8" s="29">
        <v>670</v>
      </c>
      <c r="G8" s="29">
        <v>664.327</v>
      </c>
      <c r="H8" s="29"/>
      <c r="I8" s="32">
        <f t="shared" ref="I8:I11" si="0">F8-(G8+H8)</f>
        <v>5.6730000000000018</v>
      </c>
      <c r="J8" s="9"/>
      <c r="K8" s="9"/>
      <c r="L8" s="9"/>
      <c r="M8" s="9"/>
      <c r="N8" s="24">
        <v>7.843</v>
      </c>
      <c r="O8" s="19">
        <f>N8*O3</f>
        <v>138.35052000000002</v>
      </c>
      <c r="P8" s="51">
        <f>N8*P3</f>
        <v>211.21198999999999</v>
      </c>
      <c r="Q8" s="29">
        <f>N8</f>
        <v>7.843</v>
      </c>
      <c r="R8" s="9"/>
      <c r="S8" s="53">
        <f>-(Q8*O3)</f>
        <v>-138.35052000000002</v>
      </c>
      <c r="T8" s="53">
        <f>-(Q8*P3)</f>
        <v>-211.21198999999999</v>
      </c>
    </row>
    <row r="9" spans="1:20" x14ac:dyDescent="0.25">
      <c r="A9" s="6">
        <v>44835</v>
      </c>
      <c r="B9" s="9">
        <v>3111.3</v>
      </c>
      <c r="C9" s="18">
        <v>245.1</v>
      </c>
      <c r="D9" s="11">
        <v>14540629</v>
      </c>
      <c r="E9" s="18" t="s">
        <v>21</v>
      </c>
      <c r="F9" s="29">
        <v>531</v>
      </c>
      <c r="G9" s="29">
        <v>701.70399999999995</v>
      </c>
      <c r="H9" s="29"/>
      <c r="I9" s="32">
        <f t="shared" si="0"/>
        <v>-170.70399999999995</v>
      </c>
      <c r="J9" s="8"/>
      <c r="K9" s="8"/>
      <c r="L9" s="15"/>
      <c r="M9" s="15"/>
      <c r="N9" s="24">
        <v>7.843</v>
      </c>
      <c r="O9" s="19">
        <f>N9*O3</f>
        <v>138.35052000000002</v>
      </c>
      <c r="P9" s="51">
        <f>N9*P3</f>
        <v>211.21198999999999</v>
      </c>
      <c r="Q9" s="31">
        <f>N9</f>
        <v>7.843</v>
      </c>
      <c r="R9" s="16"/>
      <c r="S9" s="53">
        <f>-(Q9*O3)</f>
        <v>-138.35052000000002</v>
      </c>
      <c r="T9" s="53">
        <f>-(Q9*P3)</f>
        <v>-211.21198999999999</v>
      </c>
    </row>
    <row r="10" spans="1:20" x14ac:dyDescent="0.25">
      <c r="A10" s="6">
        <v>44866</v>
      </c>
      <c r="B10" s="9">
        <v>3111.3</v>
      </c>
      <c r="C10" s="18">
        <v>245.1</v>
      </c>
      <c r="D10" s="11">
        <v>14540629</v>
      </c>
      <c r="E10" s="18" t="s">
        <v>21</v>
      </c>
      <c r="F10" s="31">
        <v>505</v>
      </c>
      <c r="G10" s="31">
        <v>714.69500000000005</v>
      </c>
      <c r="H10" s="30"/>
      <c r="I10" s="32">
        <f t="shared" si="0"/>
        <v>-209.69500000000005</v>
      </c>
      <c r="J10" s="8"/>
      <c r="K10" s="8"/>
      <c r="L10" s="8"/>
      <c r="M10" s="8"/>
      <c r="N10" s="24"/>
      <c r="O10" s="19"/>
      <c r="P10" s="51"/>
      <c r="Q10" s="31"/>
      <c r="R10" s="8"/>
      <c r="S10" s="102" t="s">
        <v>50</v>
      </c>
      <c r="T10" s="103"/>
    </row>
    <row r="11" spans="1:20" x14ac:dyDescent="0.25">
      <c r="A11" s="6">
        <v>44896</v>
      </c>
      <c r="B11" s="7">
        <v>3111.3</v>
      </c>
      <c r="C11" s="7">
        <v>245.1</v>
      </c>
      <c r="D11" s="11">
        <v>14540629</v>
      </c>
      <c r="E11" s="7" t="s">
        <v>21</v>
      </c>
      <c r="F11" s="31">
        <v>546</v>
      </c>
      <c r="G11" s="31">
        <v>677.524</v>
      </c>
      <c r="H11" s="30"/>
      <c r="I11" s="23">
        <f t="shared" si="0"/>
        <v>-131.524</v>
      </c>
      <c r="J11" s="8"/>
      <c r="K11" s="8"/>
      <c r="L11" s="8"/>
      <c r="M11" s="8"/>
      <c r="N11" s="25"/>
      <c r="O11" s="13"/>
      <c r="P11" s="13"/>
      <c r="Q11" s="31"/>
      <c r="R11" s="8"/>
      <c r="S11" s="102"/>
      <c r="T11" s="103"/>
    </row>
    <row r="12" spans="1:20" x14ac:dyDescent="0.25">
      <c r="B12" s="1"/>
      <c r="C12" s="1"/>
      <c r="O12" s="56">
        <f>O9+O8</f>
        <v>276.70104000000003</v>
      </c>
      <c r="P12" s="69">
        <f>P9+P8</f>
        <v>422.42397999999997</v>
      </c>
      <c r="Q12" s="63"/>
      <c r="R12" s="58"/>
      <c r="S12" s="61">
        <f>SUM(S8:S11)</f>
        <v>-276.70104000000003</v>
      </c>
      <c r="T12" s="61">
        <f>SUM(T8:T11)</f>
        <v>-422.42397999999997</v>
      </c>
    </row>
    <row r="13" spans="1:20" x14ac:dyDescent="0.25">
      <c r="B13" s="1"/>
      <c r="C13" s="1"/>
      <c r="O13" s="58"/>
      <c r="P13" s="58"/>
      <c r="Q13" s="58"/>
      <c r="R13" s="60" t="s">
        <v>41</v>
      </c>
      <c r="T13" s="58"/>
    </row>
    <row r="14" spans="1:20" x14ac:dyDescent="0.25">
      <c r="B14" s="1"/>
      <c r="C14" s="1"/>
      <c r="O14" s="58"/>
      <c r="P14" s="58"/>
      <c r="Q14" s="58"/>
      <c r="R14" s="58"/>
      <c r="S14" s="58"/>
      <c r="T14" s="61">
        <f>T12+S12</f>
        <v>-699.12501999999995</v>
      </c>
    </row>
    <row r="15" spans="1:20" x14ac:dyDescent="0.25">
      <c r="B15" s="1"/>
      <c r="C15" s="1"/>
    </row>
    <row r="16" spans="1:20" x14ac:dyDescent="0.25">
      <c r="B16" s="1"/>
      <c r="C16" s="1"/>
    </row>
    <row r="17" spans="2:3" x14ac:dyDescent="0.25">
      <c r="B17" s="1"/>
      <c r="C17" s="1"/>
    </row>
    <row r="18" spans="2:3" x14ac:dyDescent="0.25">
      <c r="B18" s="1"/>
      <c r="C18" s="1"/>
    </row>
    <row r="19" spans="2:3" x14ac:dyDescent="0.25">
      <c r="B19" s="1"/>
      <c r="C19" s="1"/>
    </row>
    <row r="20" spans="2:3" x14ac:dyDescent="0.25">
      <c r="B20" s="1"/>
      <c r="C20" s="1"/>
    </row>
    <row r="21" spans="2:3" x14ac:dyDescent="0.25">
      <c r="B21" s="1"/>
      <c r="C21" s="1"/>
    </row>
    <row r="22" spans="2:3" x14ac:dyDescent="0.25">
      <c r="B22" s="1"/>
      <c r="C22" s="1"/>
    </row>
    <row r="23" spans="2:3" x14ac:dyDescent="0.25">
      <c r="B23" s="1"/>
      <c r="C23" s="1"/>
    </row>
    <row r="24" spans="2:3" x14ac:dyDescent="0.25">
      <c r="B24" s="1"/>
      <c r="C24" s="1"/>
    </row>
    <row r="25" spans="2:3" x14ac:dyDescent="0.25">
      <c r="B25" s="1"/>
      <c r="C25" s="1"/>
    </row>
    <row r="95" spans="15:15" x14ac:dyDescent="0.25">
      <c r="O95" s="34"/>
    </row>
  </sheetData>
  <sheetProtection algorithmName="SHA-512" hashValue="7r9ApZtdeUPvSPmQoTHUYGlZ101pAEhrxRNIQLyCZW/iFwnUaXBPUFR15HTTf5oYl262mJcA2W4C6Lvr+pYFjQ==" saltValue="78c1txuzmxX+4Kwo9BYdwQ==" spinCount="100000" sheet="1" objects="1" scenarios="1" selectLockedCells="1" selectUnlockedCells="1"/>
  <mergeCells count="24">
    <mergeCell ref="P5:P6"/>
    <mergeCell ref="S10:T10"/>
    <mergeCell ref="S11:T11"/>
    <mergeCell ref="H3:M3"/>
    <mergeCell ref="H4:M4"/>
    <mergeCell ref="S5:S6"/>
    <mergeCell ref="T5:T6"/>
    <mergeCell ref="L5:L6"/>
    <mergeCell ref="A1:Q1"/>
    <mergeCell ref="M5:M6"/>
    <mergeCell ref="N5:N6"/>
    <mergeCell ref="O5:O6"/>
    <mergeCell ref="A3:D3"/>
    <mergeCell ref="A5:A6"/>
    <mergeCell ref="B5:B6"/>
    <mergeCell ref="C5:C6"/>
    <mergeCell ref="D5:D6"/>
    <mergeCell ref="E5:E6"/>
    <mergeCell ref="F5:F6"/>
    <mergeCell ref="G5:G6"/>
    <mergeCell ref="H5:H6"/>
    <mergeCell ref="Q5:R5"/>
    <mergeCell ref="I5:I6"/>
    <mergeCell ref="J5:K5"/>
  </mergeCells>
  <pageMargins left="0.25" right="0.25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Кал.ш. 14Б</vt:lpstr>
      <vt:lpstr>Кал.ш. 14В</vt:lpstr>
      <vt:lpstr>Кал.ш. 16</vt:lpstr>
      <vt:lpstr>Кал.ш. 16 Г</vt:lpstr>
      <vt:lpstr>Кал.ш. 18 В</vt:lpstr>
      <vt:lpstr>Кал.ш. 18 Г</vt:lpstr>
      <vt:lpstr>Кал.ш. 33 А</vt:lpstr>
      <vt:lpstr>Кал.ш. 33 Б</vt:lpstr>
      <vt:lpstr>Кал.ш. 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Екатерина</cp:lastModifiedBy>
  <cp:lastPrinted>2023-03-27T15:32:07Z</cp:lastPrinted>
  <dcterms:created xsi:type="dcterms:W3CDTF">2015-06-05T18:19:34Z</dcterms:created>
  <dcterms:modified xsi:type="dcterms:W3CDTF">2023-03-27T15:36:28Z</dcterms:modified>
</cp:coreProperties>
</file>